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05"/>
  <workbookPr autoCompressPictures="0"/>
  <mc:AlternateContent xmlns:mc="http://schemas.openxmlformats.org/markup-compatibility/2006">
    <mc:Choice Requires="x15">
      <x15ac:absPath xmlns:x15ac="http://schemas.microsoft.com/office/spreadsheetml/2010/11/ac" url="C:\Users\blerina.ibro\Desktop\PLANI I VEPRIMIT MENAXHIMI I INTEGRUAR I KUFIRIT\DRAFTET E PAKETES PV 2024-2025\Dok\"/>
    </mc:Choice>
  </mc:AlternateContent>
  <xr:revisionPtr revIDLastSave="0" documentId="8_{D6B13832-E347-4C4E-8EE6-FA1E7013230A}" xr6:coauthVersionLast="36" xr6:coauthVersionMax="36" xr10:uidLastSave="{00000000-0000-0000-0000-000000000000}"/>
  <bookViews>
    <workbookView xWindow="-120" yWindow="-120" windowWidth="25440" windowHeight="15390" tabRatio="821" xr2:uid="{00000000-000D-0000-FFFF-FFFF00000000}"/>
  </bookViews>
  <sheets>
    <sheet name="Kostot e Planit të Veprimit" sheetId="2" r:id="rId1"/>
    <sheet name="Qëllimi i Politikave" sheetId="3" r:id="rId2"/>
    <sheet name="Nevojat Kapitale" sheetId="18" r:id="rId3"/>
    <sheet name="Grafik-Kostot" sheetId="14" r:id="rId4"/>
    <sheet name="Grafik-Ndarja e kostove" sheetId="15" r:id="rId5"/>
    <sheet name="Grafik- Qëllimi i Politikave" sheetId="16" r:id="rId6"/>
  </sheets>
  <definedNames>
    <definedName name="_xlnm._FilterDatabase" localSheetId="0" hidden="1">'Kostot e Planit të Veprimit'!$A$8:$Y$147</definedName>
    <definedName name="_Hlk14952534" localSheetId="2">'Nevojat Kapitale'!$C$12</definedName>
  </definedNames>
  <calcPr calcId="191029"/>
</workbook>
</file>

<file path=xl/calcChain.xml><?xml version="1.0" encoding="utf-8"?>
<calcChain xmlns="http://schemas.openxmlformats.org/spreadsheetml/2006/main">
  <c r="U40" i="2" l="1"/>
  <c r="U39" i="2"/>
  <c r="K68" i="2"/>
  <c r="N67" i="2"/>
  <c r="N68" i="2"/>
  <c r="K85" i="2"/>
  <c r="N86" i="2"/>
  <c r="N87" i="2"/>
  <c r="N88" i="2"/>
  <c r="N89" i="2"/>
  <c r="N90" i="2"/>
  <c r="N91" i="2"/>
  <c r="N92" i="2"/>
  <c r="K91" i="2"/>
  <c r="K92" i="2"/>
  <c r="K90" i="2"/>
  <c r="N134" i="2"/>
  <c r="N64" i="2" l="1"/>
  <c r="K64" i="2"/>
  <c r="K74" i="2"/>
  <c r="N85" i="2"/>
  <c r="I76" i="2"/>
  <c r="O17" i="2"/>
  <c r="I19" i="2"/>
  <c r="K12" i="2"/>
  <c r="K13" i="2"/>
  <c r="K14" i="2"/>
  <c r="K15" i="2"/>
  <c r="K16" i="2"/>
  <c r="K17" i="2"/>
  <c r="K18" i="2"/>
  <c r="K11" i="2"/>
  <c r="K19" i="2" s="1"/>
  <c r="O109" i="2"/>
  <c r="O110" i="2"/>
  <c r="O111" i="2"/>
  <c r="O112" i="2"/>
  <c r="O108" i="2"/>
  <c r="N109" i="2"/>
  <c r="N110" i="2"/>
  <c r="N111" i="2"/>
  <c r="N112" i="2"/>
  <c r="N108" i="2"/>
  <c r="K109" i="2"/>
  <c r="K110" i="2"/>
  <c r="K111" i="2"/>
  <c r="K112" i="2"/>
  <c r="K108" i="2"/>
  <c r="S109" i="2"/>
  <c r="S110" i="2"/>
  <c r="S111" i="2"/>
  <c r="S112" i="2"/>
  <c r="R109" i="2"/>
  <c r="T109" i="2" s="1"/>
  <c r="R110" i="2"/>
  <c r="T110" i="2" s="1"/>
  <c r="R111" i="2"/>
  <c r="T111" i="2" s="1"/>
  <c r="R112" i="2"/>
  <c r="T112" i="2" s="1"/>
  <c r="Q109" i="2"/>
  <c r="Q110" i="2"/>
  <c r="Q111" i="2"/>
  <c r="Q112" i="2"/>
  <c r="N103" i="2"/>
  <c r="Y109" i="2"/>
  <c r="Y110" i="2"/>
  <c r="Y111" i="2"/>
  <c r="Y112" i="2"/>
  <c r="Y47" i="2"/>
  <c r="Y48" i="2"/>
  <c r="Y49" i="2"/>
  <c r="Y46" i="2"/>
  <c r="X33" i="2"/>
  <c r="K32" i="2" l="1"/>
  <c r="K33" i="2"/>
  <c r="P32" i="2"/>
  <c r="P33" i="2"/>
  <c r="O32" i="2"/>
  <c r="O33" i="2"/>
  <c r="R33" i="2" s="1"/>
  <c r="N32" i="2"/>
  <c r="N33" i="2"/>
  <c r="J145" i="2"/>
  <c r="L145" i="2"/>
  <c r="M145" i="2"/>
  <c r="U145" i="2"/>
  <c r="V145" i="2"/>
  <c r="W145" i="2"/>
  <c r="I145" i="2"/>
  <c r="J141" i="2"/>
  <c r="L141" i="2"/>
  <c r="M141" i="2"/>
  <c r="U141" i="2"/>
  <c r="V141" i="2"/>
  <c r="W141" i="2"/>
  <c r="I141" i="2"/>
  <c r="J135" i="2"/>
  <c r="J146" i="2" s="1"/>
  <c r="L135" i="2"/>
  <c r="L146" i="2" s="1"/>
  <c r="M135" i="2"/>
  <c r="M146" i="2" s="1"/>
  <c r="U135" i="2"/>
  <c r="U146" i="2" s="1"/>
  <c r="V135" i="2"/>
  <c r="V146" i="2" s="1"/>
  <c r="W135" i="2"/>
  <c r="W146" i="2" s="1"/>
  <c r="I135" i="2"/>
  <c r="I146" i="2" s="1"/>
  <c r="J122" i="2"/>
  <c r="L122" i="2"/>
  <c r="M122" i="2"/>
  <c r="U122" i="2"/>
  <c r="V122" i="2"/>
  <c r="W122" i="2"/>
  <c r="I122" i="2"/>
  <c r="J117" i="2"/>
  <c r="L117" i="2"/>
  <c r="M117" i="2"/>
  <c r="U117" i="2"/>
  <c r="V117" i="2"/>
  <c r="W117" i="2"/>
  <c r="I117" i="2"/>
  <c r="J113" i="2"/>
  <c r="L113" i="2"/>
  <c r="M113" i="2"/>
  <c r="N113" i="2"/>
  <c r="U113" i="2"/>
  <c r="V113" i="2"/>
  <c r="W113" i="2"/>
  <c r="I113" i="2"/>
  <c r="J105" i="2"/>
  <c r="L105" i="2"/>
  <c r="M105" i="2"/>
  <c r="U105" i="2"/>
  <c r="M18" i="3" s="1"/>
  <c r="V105" i="2"/>
  <c r="N18" i="3" s="1"/>
  <c r="W105" i="2"/>
  <c r="I105" i="2"/>
  <c r="J76" i="2"/>
  <c r="L76" i="2"/>
  <c r="M76" i="2"/>
  <c r="U76" i="2"/>
  <c r="W76" i="2"/>
  <c r="J71" i="2"/>
  <c r="M71" i="2"/>
  <c r="W71" i="2"/>
  <c r="I62" i="2"/>
  <c r="J62" i="2"/>
  <c r="L62" i="2"/>
  <c r="M62" i="2"/>
  <c r="U62" i="2"/>
  <c r="V62" i="2"/>
  <c r="W62" i="2"/>
  <c r="J44" i="2"/>
  <c r="L44" i="2"/>
  <c r="M44" i="2"/>
  <c r="U44" i="2"/>
  <c r="V44" i="2"/>
  <c r="W44" i="2"/>
  <c r="I44" i="2"/>
  <c r="J34" i="2"/>
  <c r="L34" i="2"/>
  <c r="M34" i="2"/>
  <c r="W34" i="2"/>
  <c r="I34" i="2"/>
  <c r="J19" i="2"/>
  <c r="L19" i="2"/>
  <c r="M19" i="2"/>
  <c r="U19" i="2"/>
  <c r="V19" i="2"/>
  <c r="W19" i="2"/>
  <c r="X108" i="2"/>
  <c r="P108" i="2"/>
  <c r="S108" i="2" s="1"/>
  <c r="K113" i="2"/>
  <c r="X107" i="2"/>
  <c r="X113" i="2" s="1"/>
  <c r="P107" i="2"/>
  <c r="O107" i="2"/>
  <c r="R107" i="2" s="1"/>
  <c r="K97" i="2"/>
  <c r="X104" i="2"/>
  <c r="P104" i="2"/>
  <c r="S104" i="2" s="1"/>
  <c r="O104" i="2"/>
  <c r="N104" i="2"/>
  <c r="K104" i="2"/>
  <c r="X103" i="2"/>
  <c r="P103" i="2"/>
  <c r="O103" i="2"/>
  <c r="X102" i="2"/>
  <c r="P102" i="2"/>
  <c r="S102" i="2" s="1"/>
  <c r="O102" i="2"/>
  <c r="N102" i="2"/>
  <c r="K102" i="2"/>
  <c r="X101" i="2"/>
  <c r="P101" i="2"/>
  <c r="S101" i="2" s="1"/>
  <c r="O101" i="2"/>
  <c r="N101" i="2"/>
  <c r="K101" i="2"/>
  <c r="X100" i="2"/>
  <c r="P100" i="2"/>
  <c r="S100" i="2" s="1"/>
  <c r="O100" i="2"/>
  <c r="N100" i="2"/>
  <c r="K100" i="2"/>
  <c r="X99" i="2"/>
  <c r="P99" i="2"/>
  <c r="S99" i="2" s="1"/>
  <c r="O99" i="2"/>
  <c r="N99" i="2"/>
  <c r="K99" i="2"/>
  <c r="X98" i="2"/>
  <c r="P98" i="2"/>
  <c r="S98" i="2" s="1"/>
  <c r="O98" i="2"/>
  <c r="N98" i="2"/>
  <c r="K98" i="2"/>
  <c r="X97" i="2"/>
  <c r="P97" i="2"/>
  <c r="S97" i="2" s="1"/>
  <c r="O97" i="2"/>
  <c r="N97" i="2"/>
  <c r="X96" i="2"/>
  <c r="P96" i="2"/>
  <c r="S96" i="2" s="1"/>
  <c r="O96" i="2"/>
  <c r="N96" i="2"/>
  <c r="K96" i="2"/>
  <c r="X95" i="2"/>
  <c r="X105" i="2" s="1"/>
  <c r="P95" i="2"/>
  <c r="S95" i="2" s="1"/>
  <c r="O95" i="2"/>
  <c r="N95" i="2"/>
  <c r="N105" i="2" s="1"/>
  <c r="K95" i="2"/>
  <c r="K105" i="2" s="1"/>
  <c r="X92" i="2"/>
  <c r="P92" i="2"/>
  <c r="S92" i="2" s="1"/>
  <c r="O92" i="2"/>
  <c r="X91" i="2"/>
  <c r="P91" i="2"/>
  <c r="S91" i="2" s="1"/>
  <c r="O91" i="2"/>
  <c r="X90" i="2"/>
  <c r="P90" i="2"/>
  <c r="S90" i="2" s="1"/>
  <c r="O90" i="2"/>
  <c r="X89" i="2"/>
  <c r="P89" i="2"/>
  <c r="S89" i="2" s="1"/>
  <c r="O89" i="2"/>
  <c r="K89" i="2"/>
  <c r="P88" i="2"/>
  <c r="V88" i="2" s="1"/>
  <c r="X88" i="2" s="1"/>
  <c r="O88" i="2"/>
  <c r="K88" i="2"/>
  <c r="X87" i="2"/>
  <c r="P87" i="2"/>
  <c r="O87" i="2"/>
  <c r="X86" i="2"/>
  <c r="P86" i="2"/>
  <c r="S86" i="2" s="1"/>
  <c r="O86" i="2"/>
  <c r="K86" i="2"/>
  <c r="X85" i="2"/>
  <c r="P85" i="2"/>
  <c r="S85" i="2" s="1"/>
  <c r="O85" i="2"/>
  <c r="X84" i="2"/>
  <c r="P84" i="2"/>
  <c r="S84" i="2" s="1"/>
  <c r="O84" i="2"/>
  <c r="N84" i="2"/>
  <c r="K84" i="2"/>
  <c r="X75" i="2"/>
  <c r="P75" i="2"/>
  <c r="S75" i="2" s="1"/>
  <c r="O75" i="2"/>
  <c r="N75" i="2"/>
  <c r="K75" i="2"/>
  <c r="P74" i="2"/>
  <c r="O74" i="2"/>
  <c r="X73" i="2"/>
  <c r="P73" i="2"/>
  <c r="S73" i="2" s="1"/>
  <c r="S76" i="2" s="1"/>
  <c r="O73" i="2"/>
  <c r="N73" i="2"/>
  <c r="N76" i="2" s="1"/>
  <c r="K73" i="2"/>
  <c r="K76" i="2" s="1"/>
  <c r="P70" i="2"/>
  <c r="V70" i="2" s="1"/>
  <c r="V71" i="2" s="1"/>
  <c r="O70" i="2"/>
  <c r="U70" i="2" s="1"/>
  <c r="N70" i="2"/>
  <c r="K70" i="2"/>
  <c r="X69" i="2"/>
  <c r="P69" i="2"/>
  <c r="S69" i="2" s="1"/>
  <c r="L69" i="2"/>
  <c r="N69" i="2" s="1"/>
  <c r="I69" i="2"/>
  <c r="X68" i="2"/>
  <c r="P68" i="2"/>
  <c r="S68" i="2" s="1"/>
  <c r="O68" i="2"/>
  <c r="X67" i="2"/>
  <c r="P67" i="2"/>
  <c r="S67" i="2" s="1"/>
  <c r="O67" i="2"/>
  <c r="K67" i="2"/>
  <c r="X66" i="2"/>
  <c r="P66" i="2"/>
  <c r="S66" i="2" s="1"/>
  <c r="L66" i="2"/>
  <c r="I66" i="2"/>
  <c r="I71" i="2" s="1"/>
  <c r="X65" i="2"/>
  <c r="P65" i="2"/>
  <c r="S65" i="2" s="1"/>
  <c r="O65" i="2"/>
  <c r="N65" i="2"/>
  <c r="K65" i="2"/>
  <c r="X64" i="2"/>
  <c r="P64" i="2"/>
  <c r="S64" i="2" s="1"/>
  <c r="O64" i="2"/>
  <c r="X61" i="2"/>
  <c r="P61" i="2"/>
  <c r="S61" i="2" s="1"/>
  <c r="O61" i="2"/>
  <c r="N61" i="2"/>
  <c r="K61" i="2"/>
  <c r="X60" i="2"/>
  <c r="P60" i="2"/>
  <c r="S60" i="2" s="1"/>
  <c r="O60" i="2"/>
  <c r="N60" i="2"/>
  <c r="K60" i="2"/>
  <c r="X59" i="2"/>
  <c r="P59" i="2"/>
  <c r="S59" i="2" s="1"/>
  <c r="O59" i="2"/>
  <c r="N59" i="2"/>
  <c r="K59" i="2"/>
  <c r="X58" i="2"/>
  <c r="P58" i="2"/>
  <c r="S58" i="2" s="1"/>
  <c r="O58" i="2"/>
  <c r="N58" i="2"/>
  <c r="K58" i="2"/>
  <c r="X57" i="2"/>
  <c r="P57" i="2"/>
  <c r="S57" i="2" s="1"/>
  <c r="O57" i="2"/>
  <c r="N57" i="2"/>
  <c r="K57" i="2"/>
  <c r="X56" i="2"/>
  <c r="P56" i="2"/>
  <c r="S56" i="2" s="1"/>
  <c r="O56" i="2"/>
  <c r="N56" i="2"/>
  <c r="K56" i="2"/>
  <c r="X55" i="2"/>
  <c r="P55" i="2"/>
  <c r="S55" i="2" s="1"/>
  <c r="O55" i="2"/>
  <c r="N55" i="2"/>
  <c r="K55" i="2"/>
  <c r="X54" i="2"/>
  <c r="P54" i="2"/>
  <c r="S54" i="2" s="1"/>
  <c r="O54" i="2"/>
  <c r="N54" i="2"/>
  <c r="K54" i="2"/>
  <c r="X53" i="2"/>
  <c r="P53" i="2"/>
  <c r="S53" i="2" s="1"/>
  <c r="O53" i="2"/>
  <c r="N53" i="2"/>
  <c r="K53" i="2"/>
  <c r="X52" i="2"/>
  <c r="P52" i="2"/>
  <c r="S52" i="2" s="1"/>
  <c r="O52" i="2"/>
  <c r="N52" i="2"/>
  <c r="K52" i="2"/>
  <c r="X51" i="2"/>
  <c r="P51" i="2"/>
  <c r="S51" i="2" s="1"/>
  <c r="O51" i="2"/>
  <c r="N51" i="2"/>
  <c r="K51" i="2"/>
  <c r="X50" i="2"/>
  <c r="X62" i="2" s="1"/>
  <c r="P50" i="2"/>
  <c r="O50" i="2"/>
  <c r="N50" i="2"/>
  <c r="K50" i="2"/>
  <c r="O38" i="2"/>
  <c r="P38" i="2"/>
  <c r="S38" i="2" s="1"/>
  <c r="N38" i="2"/>
  <c r="K38" i="2"/>
  <c r="K39" i="2"/>
  <c r="X43" i="2"/>
  <c r="P43" i="2"/>
  <c r="S43" i="2" s="1"/>
  <c r="O43" i="2"/>
  <c r="N43" i="2"/>
  <c r="K43" i="2"/>
  <c r="X42" i="2"/>
  <c r="P42" i="2"/>
  <c r="S42" i="2" s="1"/>
  <c r="O42" i="2"/>
  <c r="N42" i="2"/>
  <c r="K42" i="2"/>
  <c r="X41" i="2"/>
  <c r="P41" i="2"/>
  <c r="S41" i="2" s="1"/>
  <c r="O41" i="2"/>
  <c r="N41" i="2"/>
  <c r="K41" i="2"/>
  <c r="X40" i="2"/>
  <c r="P40" i="2"/>
  <c r="S40" i="2" s="1"/>
  <c r="T40" i="2" s="1"/>
  <c r="O40" i="2"/>
  <c r="N40" i="2"/>
  <c r="K40" i="2"/>
  <c r="X39" i="2"/>
  <c r="P39" i="2"/>
  <c r="S39" i="2" s="1"/>
  <c r="T39" i="2" s="1"/>
  <c r="O39" i="2"/>
  <c r="N39" i="2"/>
  <c r="X37" i="2"/>
  <c r="P37" i="2"/>
  <c r="S37" i="2" s="1"/>
  <c r="O37" i="2"/>
  <c r="N37" i="2"/>
  <c r="K37" i="2"/>
  <c r="X36" i="2"/>
  <c r="X44" i="2" s="1"/>
  <c r="P36" i="2"/>
  <c r="O36" i="2"/>
  <c r="N36" i="2"/>
  <c r="N44" i="2" s="1"/>
  <c r="K36" i="2"/>
  <c r="P31" i="2"/>
  <c r="V31" i="2" s="1"/>
  <c r="O31" i="2"/>
  <c r="U31" i="2" s="1"/>
  <c r="X31" i="2" s="1"/>
  <c r="N31" i="2"/>
  <c r="K31" i="2"/>
  <c r="P30" i="2"/>
  <c r="V30" i="2" s="1"/>
  <c r="O30" i="2"/>
  <c r="U30" i="2" s="1"/>
  <c r="X30" i="2" s="1"/>
  <c r="N30" i="2"/>
  <c r="P29" i="2"/>
  <c r="V29" i="2" s="1"/>
  <c r="O29" i="2"/>
  <c r="U29" i="2" s="1"/>
  <c r="X29" i="2" s="1"/>
  <c r="N29" i="2"/>
  <c r="K29" i="2"/>
  <c r="P28" i="2"/>
  <c r="V28" i="2" s="1"/>
  <c r="O28" i="2"/>
  <c r="U28" i="2" s="1"/>
  <c r="X28" i="2" s="1"/>
  <c r="N28" i="2"/>
  <c r="K28" i="2"/>
  <c r="P27" i="2"/>
  <c r="V27" i="2" s="1"/>
  <c r="O27" i="2"/>
  <c r="U27" i="2" s="1"/>
  <c r="X27" i="2" s="1"/>
  <c r="N27" i="2"/>
  <c r="K27" i="2"/>
  <c r="P26" i="2"/>
  <c r="V26" i="2" s="1"/>
  <c r="O26" i="2"/>
  <c r="U26" i="2" s="1"/>
  <c r="X26" i="2" s="1"/>
  <c r="N26" i="2"/>
  <c r="K26" i="2"/>
  <c r="P25" i="2"/>
  <c r="V25" i="2" s="1"/>
  <c r="O25" i="2"/>
  <c r="U25" i="2" s="1"/>
  <c r="N25" i="2"/>
  <c r="K25" i="2"/>
  <c r="X24" i="2"/>
  <c r="P24" i="2"/>
  <c r="S24" i="2" s="1"/>
  <c r="O24" i="2"/>
  <c r="N24" i="2"/>
  <c r="K24" i="2"/>
  <c r="X23" i="2"/>
  <c r="P23" i="2"/>
  <c r="S23" i="2" s="1"/>
  <c r="O23" i="2"/>
  <c r="N23" i="2"/>
  <c r="K23" i="2"/>
  <c r="X22" i="2"/>
  <c r="P22" i="2"/>
  <c r="S22" i="2" s="1"/>
  <c r="O22" i="2"/>
  <c r="N22" i="2"/>
  <c r="K22" i="2"/>
  <c r="X21" i="2"/>
  <c r="P21" i="2"/>
  <c r="O21" i="2"/>
  <c r="N21" i="2"/>
  <c r="K21" i="2"/>
  <c r="K34" i="2" l="1"/>
  <c r="S36" i="2"/>
  <c r="S44" i="2" s="1"/>
  <c r="P44" i="2"/>
  <c r="K44" i="2"/>
  <c r="O44" i="2"/>
  <c r="R38" i="2"/>
  <c r="T38" i="2" s="1"/>
  <c r="Q38" i="2"/>
  <c r="Y38" i="2" s="1"/>
  <c r="S50" i="2"/>
  <c r="S62" i="2" s="1"/>
  <c r="P62" i="2"/>
  <c r="K62" i="2"/>
  <c r="N62" i="2"/>
  <c r="O62" i="2"/>
  <c r="N66" i="2"/>
  <c r="L71" i="2"/>
  <c r="N71" i="2"/>
  <c r="O76" i="2"/>
  <c r="G11" i="3" s="1"/>
  <c r="O93" i="2"/>
  <c r="G17" i="3" s="1"/>
  <c r="O105" i="2"/>
  <c r="S107" i="2"/>
  <c r="P113" i="2"/>
  <c r="I77" i="2"/>
  <c r="V74" i="2"/>
  <c r="P76" i="2"/>
  <c r="S87" i="2"/>
  <c r="P93" i="2"/>
  <c r="H17" i="3" s="1"/>
  <c r="O34" i="2"/>
  <c r="G7" i="3" s="1"/>
  <c r="U32" i="2"/>
  <c r="R32" i="2"/>
  <c r="Q32" i="2"/>
  <c r="Q33" i="2"/>
  <c r="S33" i="2"/>
  <c r="T33" i="2" s="1"/>
  <c r="P34" i="2"/>
  <c r="H7" i="3" s="1"/>
  <c r="V32" i="2"/>
  <c r="V34" i="2" s="1"/>
  <c r="S32" i="2"/>
  <c r="R108" i="2"/>
  <c r="Q108" i="2"/>
  <c r="O113" i="2"/>
  <c r="G19" i="3" s="1"/>
  <c r="S103" i="2"/>
  <c r="S105" i="2" s="1"/>
  <c r="K18" i="3" s="1"/>
  <c r="P105" i="2"/>
  <c r="G18" i="3"/>
  <c r="U34" i="2"/>
  <c r="X25" i="2"/>
  <c r="N34" i="2"/>
  <c r="S71" i="2"/>
  <c r="P71" i="2"/>
  <c r="Q107" i="2"/>
  <c r="S21" i="2"/>
  <c r="S34" i="2" s="1"/>
  <c r="R95" i="2"/>
  <c r="T95" i="2" s="1"/>
  <c r="Q95" i="2"/>
  <c r="Y95" i="2" s="1"/>
  <c r="R96" i="2"/>
  <c r="T96" i="2" s="1"/>
  <c r="Q96" i="2"/>
  <c r="Y96" i="2" s="1"/>
  <c r="R97" i="2"/>
  <c r="T97" i="2" s="1"/>
  <c r="Q97" i="2"/>
  <c r="Y97" i="2" s="1"/>
  <c r="R98" i="2"/>
  <c r="T98" i="2" s="1"/>
  <c r="Q98" i="2"/>
  <c r="Y98" i="2" s="1"/>
  <c r="R99" i="2"/>
  <c r="T99" i="2" s="1"/>
  <c r="Q99" i="2"/>
  <c r="Y99" i="2" s="1"/>
  <c r="R100" i="2"/>
  <c r="T100" i="2" s="1"/>
  <c r="Q100" i="2"/>
  <c r="Y100" i="2" s="1"/>
  <c r="R101" i="2"/>
  <c r="T101" i="2" s="1"/>
  <c r="Q101" i="2"/>
  <c r="Y101" i="2" s="1"/>
  <c r="R102" i="2"/>
  <c r="T102" i="2" s="1"/>
  <c r="Q102" i="2"/>
  <c r="Y102" i="2" s="1"/>
  <c r="R103" i="2"/>
  <c r="Q103" i="2"/>
  <c r="R104" i="2"/>
  <c r="T104" i="2" s="1"/>
  <c r="Q104" i="2"/>
  <c r="Y104" i="2" s="1"/>
  <c r="R84" i="2"/>
  <c r="T84" i="2" s="1"/>
  <c r="Q84" i="2"/>
  <c r="Y84" i="2" s="1"/>
  <c r="R85" i="2"/>
  <c r="T85" i="2" s="1"/>
  <c r="Q85" i="2"/>
  <c r="Y85" i="2" s="1"/>
  <c r="R86" i="2"/>
  <c r="T86" i="2" s="1"/>
  <c r="Q86" i="2"/>
  <c r="Y86" i="2" s="1"/>
  <c r="R87" i="2"/>
  <c r="T87" i="2" s="1"/>
  <c r="Q87" i="2"/>
  <c r="R88" i="2"/>
  <c r="T88" i="2" s="1"/>
  <c r="Q88" i="2"/>
  <c r="Y88" i="2" s="1"/>
  <c r="R89" i="2"/>
  <c r="T89" i="2" s="1"/>
  <c r="Q89" i="2"/>
  <c r="Y89" i="2" s="1"/>
  <c r="R90" i="2"/>
  <c r="T90" i="2" s="1"/>
  <c r="Q90" i="2"/>
  <c r="Y90" i="2" s="1"/>
  <c r="R91" i="2"/>
  <c r="T91" i="2" s="1"/>
  <c r="Q91" i="2"/>
  <c r="Y91" i="2" s="1"/>
  <c r="R92" i="2"/>
  <c r="T92" i="2" s="1"/>
  <c r="Q92" i="2"/>
  <c r="Y92" i="2" s="1"/>
  <c r="R73" i="2"/>
  <c r="T73" i="2" s="1"/>
  <c r="Q73" i="2"/>
  <c r="Y73" i="2" s="1"/>
  <c r="R74" i="2"/>
  <c r="Q74" i="2"/>
  <c r="R75" i="2"/>
  <c r="T75" i="2" s="1"/>
  <c r="Q75" i="2"/>
  <c r="Y75" i="2" s="1"/>
  <c r="R64" i="2"/>
  <c r="Q64" i="2"/>
  <c r="R65" i="2"/>
  <c r="T65" i="2" s="1"/>
  <c r="Q65" i="2"/>
  <c r="Y65" i="2" s="1"/>
  <c r="O66" i="2"/>
  <c r="K66" i="2"/>
  <c r="R67" i="2"/>
  <c r="T67" i="2" s="1"/>
  <c r="Q67" i="2"/>
  <c r="Y67" i="2" s="1"/>
  <c r="R68" i="2"/>
  <c r="T68" i="2" s="1"/>
  <c r="Q68" i="2"/>
  <c r="Y68" i="2" s="1"/>
  <c r="O69" i="2"/>
  <c r="K69" i="2"/>
  <c r="T70" i="2"/>
  <c r="Q70" i="2"/>
  <c r="R50" i="2"/>
  <c r="T50" i="2" s="1"/>
  <c r="Q50" i="2"/>
  <c r="Y50" i="2" s="1"/>
  <c r="R51" i="2"/>
  <c r="T51" i="2" s="1"/>
  <c r="Q51" i="2"/>
  <c r="Y51" i="2" s="1"/>
  <c r="R52" i="2"/>
  <c r="T52" i="2" s="1"/>
  <c r="Q52" i="2"/>
  <c r="Y52" i="2" s="1"/>
  <c r="R53" i="2"/>
  <c r="T53" i="2" s="1"/>
  <c r="Q53" i="2"/>
  <c r="Y53" i="2" s="1"/>
  <c r="R54" i="2"/>
  <c r="Q54" i="2"/>
  <c r="R55" i="2"/>
  <c r="T55" i="2" s="1"/>
  <c r="Q55" i="2"/>
  <c r="Y55" i="2" s="1"/>
  <c r="R56" i="2"/>
  <c r="T56" i="2" s="1"/>
  <c r="Q56" i="2"/>
  <c r="Y56" i="2" s="1"/>
  <c r="R57" i="2"/>
  <c r="T57" i="2" s="1"/>
  <c r="Q57" i="2"/>
  <c r="Y57" i="2" s="1"/>
  <c r="R58" i="2"/>
  <c r="T58" i="2" s="1"/>
  <c r="Q58" i="2"/>
  <c r="Y58" i="2" s="1"/>
  <c r="R59" i="2"/>
  <c r="T59" i="2" s="1"/>
  <c r="Q59" i="2"/>
  <c r="Y59" i="2" s="1"/>
  <c r="R60" i="2"/>
  <c r="T60" i="2" s="1"/>
  <c r="Q60" i="2"/>
  <c r="Y60" i="2" s="1"/>
  <c r="R61" i="2"/>
  <c r="T61" i="2" s="1"/>
  <c r="Q61" i="2"/>
  <c r="Y61" i="2" s="1"/>
  <c r="R36" i="2"/>
  <c r="T36" i="2" s="1"/>
  <c r="Q36" i="2"/>
  <c r="Y36" i="2" s="1"/>
  <c r="R37" i="2"/>
  <c r="T37" i="2" s="1"/>
  <c r="Q37" i="2"/>
  <c r="Y37" i="2" s="1"/>
  <c r="Q39" i="2"/>
  <c r="Y39" i="2" s="1"/>
  <c r="Q40" i="2"/>
  <c r="Y40" i="2" s="1"/>
  <c r="R41" i="2"/>
  <c r="T41" i="2" s="1"/>
  <c r="Q41" i="2"/>
  <c r="Y41" i="2" s="1"/>
  <c r="R42" i="2"/>
  <c r="T42" i="2" s="1"/>
  <c r="Q42" i="2"/>
  <c r="Y42" i="2" s="1"/>
  <c r="R43" i="2"/>
  <c r="T43" i="2" s="1"/>
  <c r="Q43" i="2"/>
  <c r="Y43" i="2" s="1"/>
  <c r="R21" i="2"/>
  <c r="Q21" i="2"/>
  <c r="R22" i="2"/>
  <c r="T22" i="2" s="1"/>
  <c r="Q22" i="2"/>
  <c r="Y22" i="2" s="1"/>
  <c r="R23" i="2"/>
  <c r="T23" i="2" s="1"/>
  <c r="Q23" i="2"/>
  <c r="Y23" i="2" s="1"/>
  <c r="R24" i="2"/>
  <c r="T24" i="2" s="1"/>
  <c r="Q24" i="2"/>
  <c r="Y24" i="2" s="1"/>
  <c r="T25" i="2"/>
  <c r="Q25" i="2"/>
  <c r="Y25" i="2" s="1"/>
  <c r="T26" i="2"/>
  <c r="Q26" i="2"/>
  <c r="Y26" i="2" s="1"/>
  <c r="T27" i="2"/>
  <c r="Q27" i="2"/>
  <c r="Y27" i="2" s="1"/>
  <c r="Q28" i="2"/>
  <c r="T29" i="2"/>
  <c r="Q29" i="2"/>
  <c r="Y29" i="2" s="1"/>
  <c r="T30" i="2"/>
  <c r="Q30" i="2"/>
  <c r="Y30" i="2" s="1"/>
  <c r="T31" i="2"/>
  <c r="Q31" i="2"/>
  <c r="Y31" i="2" s="1"/>
  <c r="K71" i="2" l="1"/>
  <c r="O71" i="2"/>
  <c r="Q113" i="2"/>
  <c r="S113" i="2"/>
  <c r="T107" i="2"/>
  <c r="Y107" i="2" s="1"/>
  <c r="T64" i="2"/>
  <c r="V76" i="2"/>
  <c r="X74" i="2"/>
  <c r="X76" i="2" s="1"/>
  <c r="Q76" i="2"/>
  <c r="T74" i="2"/>
  <c r="R76" i="2"/>
  <c r="Y87" i="2"/>
  <c r="Q93" i="2"/>
  <c r="Y33" i="2"/>
  <c r="Q34" i="2"/>
  <c r="T32" i="2"/>
  <c r="X32" i="2"/>
  <c r="X34" i="2" s="1"/>
  <c r="T108" i="2"/>
  <c r="R113" i="2"/>
  <c r="Y108" i="2"/>
  <c r="Y113" i="2" s="1"/>
  <c r="T113" i="2"/>
  <c r="Q105" i="2"/>
  <c r="T103" i="2"/>
  <c r="R105" i="2"/>
  <c r="X70" i="2"/>
  <c r="U71" i="2"/>
  <c r="T28" i="2"/>
  <c r="Y28" i="2" s="1"/>
  <c r="R34" i="2"/>
  <c r="Q62" i="2"/>
  <c r="T54" i="2"/>
  <c r="Y54" i="2" s="1"/>
  <c r="R62" i="2"/>
  <c r="Q44" i="2"/>
  <c r="R44" i="2"/>
  <c r="T21" i="2"/>
  <c r="Y21" i="2" s="1"/>
  <c r="R69" i="2"/>
  <c r="T69" i="2" s="1"/>
  <c r="Q69" i="2"/>
  <c r="Y69" i="2" s="1"/>
  <c r="R66" i="2"/>
  <c r="Q66" i="2"/>
  <c r="Q71" i="2" l="1"/>
  <c r="T66" i="2"/>
  <c r="Y66" i="2" s="1"/>
  <c r="R71" i="2"/>
  <c r="X71" i="2"/>
  <c r="Y70" i="2"/>
  <c r="T71" i="2"/>
  <c r="Y64" i="2"/>
  <c r="Y71" i="2" s="1"/>
  <c r="T76" i="2"/>
  <c r="Y74" i="2"/>
  <c r="Y76" i="2" s="1"/>
  <c r="T34" i="2"/>
  <c r="Y32" i="2"/>
  <c r="J18" i="3"/>
  <c r="T105" i="2"/>
  <c r="Y103" i="2"/>
  <c r="Y105" i="2" s="1"/>
  <c r="T62" i="2"/>
  <c r="Y62" i="2"/>
  <c r="T44" i="2"/>
  <c r="Y44" i="2"/>
  <c r="Y34" i="2"/>
  <c r="K121" i="2" l="1"/>
  <c r="N121" i="2"/>
  <c r="N120" i="2"/>
  <c r="N122" i="2" s="1"/>
  <c r="K120" i="2"/>
  <c r="K122" i="2" s="1"/>
  <c r="X144" i="2"/>
  <c r="X143" i="2"/>
  <c r="X145" i="2" s="1"/>
  <c r="X140" i="2"/>
  <c r="X139" i="2"/>
  <c r="X138" i="2"/>
  <c r="X137" i="2"/>
  <c r="X141" i="2" s="1"/>
  <c r="X134" i="2"/>
  <c r="X133" i="2"/>
  <c r="X132" i="2"/>
  <c r="X131" i="2"/>
  <c r="X130" i="2"/>
  <c r="X135" i="2" s="1"/>
  <c r="X146" i="2" s="1"/>
  <c r="X121" i="2"/>
  <c r="X120" i="2"/>
  <c r="X119" i="2"/>
  <c r="X122" i="2" s="1"/>
  <c r="X116" i="2"/>
  <c r="X115" i="2"/>
  <c r="X117" i="2" s="1"/>
  <c r="X11" i="2"/>
  <c r="X12" i="2"/>
  <c r="X13" i="2"/>
  <c r="X14" i="2"/>
  <c r="X15" i="2"/>
  <c r="X16" i="2"/>
  <c r="X17" i="2"/>
  <c r="X18" i="2"/>
  <c r="P144" i="2"/>
  <c r="S144" i="2" s="1"/>
  <c r="O144" i="2"/>
  <c r="P143" i="2"/>
  <c r="O143" i="2"/>
  <c r="O145" i="2" s="1"/>
  <c r="G29" i="3" s="1"/>
  <c r="O138" i="2"/>
  <c r="R138" i="2" s="1"/>
  <c r="P138" i="2"/>
  <c r="S138" i="2" s="1"/>
  <c r="O139" i="2"/>
  <c r="R139" i="2" s="1"/>
  <c r="P139" i="2"/>
  <c r="S139" i="2" s="1"/>
  <c r="O140" i="2"/>
  <c r="R140" i="2" s="1"/>
  <c r="P140" i="2"/>
  <c r="S140" i="2" s="1"/>
  <c r="P137" i="2"/>
  <c r="P141" i="2" s="1"/>
  <c r="O137" i="2"/>
  <c r="O131" i="2"/>
  <c r="R131" i="2" s="1"/>
  <c r="P131" i="2"/>
  <c r="S131" i="2" s="1"/>
  <c r="O132" i="2"/>
  <c r="R132" i="2" s="1"/>
  <c r="P132" i="2"/>
  <c r="S132" i="2" s="1"/>
  <c r="O133" i="2"/>
  <c r="R133" i="2" s="1"/>
  <c r="P133" i="2"/>
  <c r="S133" i="2" s="1"/>
  <c r="O134" i="2"/>
  <c r="R134" i="2" s="1"/>
  <c r="P134" i="2"/>
  <c r="S134" i="2" s="1"/>
  <c r="P130" i="2"/>
  <c r="P135" i="2" s="1"/>
  <c r="O130" i="2"/>
  <c r="O120" i="2"/>
  <c r="R120" i="2" s="1"/>
  <c r="O121" i="2"/>
  <c r="R121" i="2" s="1"/>
  <c r="P121" i="2"/>
  <c r="S121" i="2" s="1"/>
  <c r="O116" i="2"/>
  <c r="P116" i="2"/>
  <c r="P115" i="2"/>
  <c r="O115" i="2"/>
  <c r="R115" i="2" s="1"/>
  <c r="O11" i="2"/>
  <c r="P11" i="2"/>
  <c r="S11" i="2" s="1"/>
  <c r="O12" i="2"/>
  <c r="R12" i="2" s="1"/>
  <c r="P12" i="2"/>
  <c r="S12" i="2" s="1"/>
  <c r="O13" i="2"/>
  <c r="R13" i="2" s="1"/>
  <c r="P13" i="2"/>
  <c r="S13" i="2" s="1"/>
  <c r="O14" i="2"/>
  <c r="R14" i="2" s="1"/>
  <c r="P14" i="2"/>
  <c r="S14" i="2" s="1"/>
  <c r="O15" i="2"/>
  <c r="R15" i="2" s="1"/>
  <c r="P15" i="2"/>
  <c r="S15" i="2" s="1"/>
  <c r="O16" i="2"/>
  <c r="R16" i="2" s="1"/>
  <c r="P16" i="2"/>
  <c r="S16" i="2" s="1"/>
  <c r="R17" i="2"/>
  <c r="P17" i="2"/>
  <c r="S17" i="2" s="1"/>
  <c r="O18" i="2"/>
  <c r="R18" i="2" s="1"/>
  <c r="P18" i="2"/>
  <c r="S18" i="2" s="1"/>
  <c r="P19" i="2"/>
  <c r="N116" i="2"/>
  <c r="N117" i="2" s="1"/>
  <c r="K116" i="2"/>
  <c r="K117" i="2" s="1"/>
  <c r="P119" i="2"/>
  <c r="O119" i="2"/>
  <c r="N133" i="2"/>
  <c r="K133" i="2"/>
  <c r="N132" i="2"/>
  <c r="K132" i="2"/>
  <c r="N131" i="2"/>
  <c r="K131" i="2"/>
  <c r="N130" i="2"/>
  <c r="N135" i="2" s="1"/>
  <c r="K130" i="2"/>
  <c r="K135" i="2" s="1"/>
  <c r="N138" i="2"/>
  <c r="N137" i="2"/>
  <c r="K138" i="2"/>
  <c r="K137" i="2"/>
  <c r="N139" i="2"/>
  <c r="K139" i="2"/>
  <c r="N144" i="2"/>
  <c r="K144" i="2"/>
  <c r="N143" i="2"/>
  <c r="N145" i="2" s="1"/>
  <c r="K143" i="2"/>
  <c r="K145" i="2" s="1"/>
  <c r="N15" i="2"/>
  <c r="N16" i="2"/>
  <c r="N17" i="2"/>
  <c r="N18" i="2"/>
  <c r="K141" i="2" l="1"/>
  <c r="N141" i="2"/>
  <c r="K146" i="2"/>
  <c r="N146" i="2"/>
  <c r="R119" i="2"/>
  <c r="R122" i="2" s="1"/>
  <c r="O122" i="2"/>
  <c r="S119" i="2"/>
  <c r="R11" i="2"/>
  <c r="O19" i="2"/>
  <c r="G6" i="3" s="1"/>
  <c r="R130" i="2"/>
  <c r="R135" i="2" s="1"/>
  <c r="O135" i="2"/>
  <c r="R137" i="2"/>
  <c r="R141" i="2" s="1"/>
  <c r="O141" i="2"/>
  <c r="G28" i="3" s="1"/>
  <c r="S143" i="2"/>
  <c r="S145" i="2" s="1"/>
  <c r="P145" i="2"/>
  <c r="P146" i="2" s="1"/>
  <c r="X19" i="2"/>
  <c r="R116" i="2"/>
  <c r="R117" i="2" s="1"/>
  <c r="O117" i="2"/>
  <c r="O123" i="2" s="1"/>
  <c r="S116" i="2"/>
  <c r="P117" i="2"/>
  <c r="R19" i="2"/>
  <c r="Q133" i="2"/>
  <c r="Q13" i="2"/>
  <c r="Q14" i="2"/>
  <c r="T119" i="2"/>
  <c r="Q17" i="2"/>
  <c r="Q11" i="2"/>
  <c r="Q116" i="2"/>
  <c r="Q134" i="2"/>
  <c r="Q138" i="2"/>
  <c r="Q18" i="2"/>
  <c r="Q15" i="2"/>
  <c r="Q131" i="2"/>
  <c r="Q139" i="2"/>
  <c r="Q16" i="2"/>
  <c r="Q12" i="2"/>
  <c r="Q121" i="2"/>
  <c r="Q132" i="2"/>
  <c r="Q140" i="2"/>
  <c r="S19" i="2"/>
  <c r="T18" i="2"/>
  <c r="T17" i="2"/>
  <c r="T16" i="2"/>
  <c r="T15" i="2"/>
  <c r="T14" i="2"/>
  <c r="T13" i="2"/>
  <c r="T12" i="2"/>
  <c r="T11" i="2"/>
  <c r="S115" i="2"/>
  <c r="T115" i="2" s="1"/>
  <c r="T116" i="2"/>
  <c r="T117" i="2" s="1"/>
  <c r="T121" i="2"/>
  <c r="S130" i="2"/>
  <c r="T134" i="2"/>
  <c r="T133" i="2"/>
  <c r="T132" i="2"/>
  <c r="T131" i="2"/>
  <c r="S137" i="2"/>
  <c r="T140" i="2"/>
  <c r="T139" i="2"/>
  <c r="T138" i="2"/>
  <c r="Q143" i="2"/>
  <c r="R143" i="2"/>
  <c r="Q144" i="2"/>
  <c r="R144" i="2"/>
  <c r="T144" i="2" s="1"/>
  <c r="Q119" i="2"/>
  <c r="P120" i="2"/>
  <c r="Q19" i="2"/>
  <c r="Q115" i="2"/>
  <c r="Y115" i="2" s="1"/>
  <c r="Q130" i="2"/>
  <c r="Q137" i="2"/>
  <c r="J93" i="2"/>
  <c r="J123" i="2" s="1"/>
  <c r="K93" i="2"/>
  <c r="K123" i="2" s="1"/>
  <c r="L93" i="2"/>
  <c r="L123" i="2" s="1"/>
  <c r="M93" i="2"/>
  <c r="M123" i="2" s="1"/>
  <c r="N93" i="2"/>
  <c r="N123" i="2" s="1"/>
  <c r="I93" i="2"/>
  <c r="I123" i="2" s="1"/>
  <c r="I147" i="2" s="1"/>
  <c r="Q141" i="2" l="1"/>
  <c r="Q135" i="2"/>
  <c r="S120" i="2"/>
  <c r="T120" i="2" s="1"/>
  <c r="P122" i="2"/>
  <c r="Y119" i="2"/>
  <c r="Y144" i="2"/>
  <c r="R145" i="2"/>
  <c r="Q145" i="2"/>
  <c r="T137" i="2"/>
  <c r="S141" i="2"/>
  <c r="T130" i="2"/>
  <c r="S135" i="2"/>
  <c r="Y140" i="2"/>
  <c r="Y132" i="2"/>
  <c r="Y121" i="2"/>
  <c r="Y12" i="2"/>
  <c r="Y16" i="2"/>
  <c r="Y139" i="2"/>
  <c r="Y131" i="2"/>
  <c r="Y15" i="2"/>
  <c r="Y18" i="2"/>
  <c r="Y138" i="2"/>
  <c r="Y134" i="2"/>
  <c r="Y11" i="2"/>
  <c r="Y17" i="2"/>
  <c r="T122" i="2"/>
  <c r="Y14" i="2"/>
  <c r="Y13" i="2"/>
  <c r="Y133" i="2"/>
  <c r="P123" i="2"/>
  <c r="S117" i="2"/>
  <c r="O146" i="2"/>
  <c r="G27" i="3"/>
  <c r="G30" i="3" s="1"/>
  <c r="R146" i="2"/>
  <c r="S122" i="2"/>
  <c r="Y116" i="2"/>
  <c r="Y117" i="2" s="1"/>
  <c r="Q117" i="2"/>
  <c r="O77" i="2"/>
  <c r="O147" i="2" s="1"/>
  <c r="T143" i="2"/>
  <c r="T19" i="2"/>
  <c r="Q120" i="2"/>
  <c r="U93" i="2"/>
  <c r="W93" i="2"/>
  <c r="W123" i="2" s="1"/>
  <c r="U123" i="2" l="1"/>
  <c r="M17" i="3"/>
  <c r="Y120" i="2"/>
  <c r="Q122" i="2"/>
  <c r="T145" i="2"/>
  <c r="Y143" i="2"/>
  <c r="Y145" i="2" s="1"/>
  <c r="Q123" i="2"/>
  <c r="S146" i="2"/>
  <c r="K27" i="3"/>
  <c r="T135" i="2"/>
  <c r="Y130" i="2"/>
  <c r="Y135" i="2" s="1"/>
  <c r="T141" i="2"/>
  <c r="Y137" i="2"/>
  <c r="Y141" i="2" s="1"/>
  <c r="Y122" i="2"/>
  <c r="Q146" i="2"/>
  <c r="M77" i="2"/>
  <c r="M147" i="2" s="1"/>
  <c r="Y19" i="2"/>
  <c r="Y146" i="2" l="1"/>
  <c r="T146" i="2"/>
  <c r="O18" i="3"/>
  <c r="P20" i="3"/>
  <c r="M6" i="3"/>
  <c r="N14" i="2" l="1"/>
  <c r="N13" i="2"/>
  <c r="N12" i="2"/>
  <c r="W77" i="2" l="1"/>
  <c r="W147" i="2" s="1"/>
  <c r="N9" i="3" l="1"/>
  <c r="K20" i="3" l="1"/>
  <c r="J20" i="3"/>
  <c r="J28" i="3"/>
  <c r="S93" i="2" l="1"/>
  <c r="S123" i="2" s="1"/>
  <c r="R93" i="2"/>
  <c r="J21" i="3"/>
  <c r="K21" i="3"/>
  <c r="H6" i="3"/>
  <c r="H11" i="3"/>
  <c r="H27" i="3"/>
  <c r="Q77" i="2"/>
  <c r="Q147" i="2" s="1"/>
  <c r="J17" i="3" l="1"/>
  <c r="R123" i="2"/>
  <c r="L28" i="3"/>
  <c r="L9" i="3"/>
  <c r="K17" i="3"/>
  <c r="J19" i="3"/>
  <c r="I28" i="3"/>
  <c r="Q28" i="3" s="1"/>
  <c r="H28" i="3"/>
  <c r="L11" i="3"/>
  <c r="I11" i="3"/>
  <c r="Q11" i="3" s="1"/>
  <c r="P11" i="3"/>
  <c r="K11" i="3"/>
  <c r="J11" i="3"/>
  <c r="K9" i="3"/>
  <c r="M9" i="3"/>
  <c r="J9" i="3"/>
  <c r="P28" i="3" l="1"/>
  <c r="K6" i="3"/>
  <c r="N11" i="2"/>
  <c r="N19" i="2" s="1"/>
  <c r="N77" i="2" l="1"/>
  <c r="N147" i="2" s="1"/>
  <c r="L77" i="2"/>
  <c r="L147" i="2" s="1"/>
  <c r="N29" i="3" l="1"/>
  <c r="U77" i="2" l="1"/>
  <c r="U147" i="2" s="1"/>
  <c r="K28" i="3"/>
  <c r="M11" i="3"/>
  <c r="M7" i="3"/>
  <c r="M20" i="3"/>
  <c r="M27" i="3"/>
  <c r="M28" i="3"/>
  <c r="N11" i="3"/>
  <c r="N19" i="3"/>
  <c r="N27" i="3"/>
  <c r="N28" i="3"/>
  <c r="O11" i="3"/>
  <c r="O28" i="3"/>
  <c r="N30" i="3" l="1"/>
  <c r="J27" i="3"/>
  <c r="O9" i="3"/>
  <c r="N6" i="3"/>
  <c r="O27" i="3"/>
  <c r="T93" i="2"/>
  <c r="T123" i="2" s="1"/>
  <c r="M8" i="3"/>
  <c r="M19" i="3"/>
  <c r="M21" i="3" l="1"/>
  <c r="M22" i="3" s="1"/>
  <c r="V93" i="2"/>
  <c r="V123" i="2" s="1"/>
  <c r="N21" i="3"/>
  <c r="O19" i="3"/>
  <c r="J10" i="3"/>
  <c r="J7" i="3"/>
  <c r="O6" i="3"/>
  <c r="N10" i="3"/>
  <c r="I27" i="3"/>
  <c r="M29" i="3"/>
  <c r="M30" i="3" s="1"/>
  <c r="K10" i="3"/>
  <c r="H10" i="3"/>
  <c r="X93" i="2"/>
  <c r="X123" i="2" s="1"/>
  <c r="N17" i="3" l="1"/>
  <c r="O21" i="3"/>
  <c r="J29" i="3"/>
  <c r="L21" i="3"/>
  <c r="G10" i="3"/>
  <c r="P27" i="3"/>
  <c r="I10" i="3"/>
  <c r="Q10" i="3" s="1"/>
  <c r="L7" i="3"/>
  <c r="L27" i="3"/>
  <c r="L17" i="3"/>
  <c r="O17" i="3"/>
  <c r="N7" i="3"/>
  <c r="C9" i="18"/>
  <c r="M10" i="3"/>
  <c r="M12" i="3" s="1"/>
  <c r="M31" i="3" s="1"/>
  <c r="O10" i="3"/>
  <c r="L10" i="3"/>
  <c r="K7" i="3"/>
  <c r="Y93" i="2"/>
  <c r="Y123" i="2" s="1"/>
  <c r="J6" i="3"/>
  <c r="Q27" i="3"/>
  <c r="O29" i="3"/>
  <c r="O30" i="3" s="1"/>
  <c r="J30" i="3" l="1"/>
  <c r="D9" i="18" s="1"/>
  <c r="P6" i="3"/>
  <c r="P10" i="3"/>
  <c r="P17" i="3"/>
  <c r="K38" i="3"/>
  <c r="I6" i="3"/>
  <c r="Q6" i="3" s="1"/>
  <c r="L6" i="3"/>
  <c r="O7" i="3"/>
  <c r="J77" i="2" l="1"/>
  <c r="J147" i="2" s="1"/>
  <c r="R77" i="2"/>
  <c r="R147" i="2" s="1"/>
  <c r="V77" i="2"/>
  <c r="V147" i="2" s="1"/>
  <c r="K77" i="2" l="1"/>
  <c r="K147" i="2" s="1"/>
  <c r="X77" i="2"/>
  <c r="X147" i="2" s="1"/>
  <c r="J8" i="3"/>
  <c r="J12" i="3" s="1"/>
  <c r="D5" i="18" l="1"/>
  <c r="N8" i="3"/>
  <c r="N12" i="3" s="1"/>
  <c r="O8" i="3" l="1"/>
  <c r="O12" i="3" s="1"/>
  <c r="I17" i="3" l="1"/>
  <c r="G8" i="3" l="1"/>
  <c r="Q17" i="3"/>
  <c r="L20" i="3" l="1"/>
  <c r="J22" i="3"/>
  <c r="D7" i="18" l="1"/>
  <c r="J31" i="3"/>
  <c r="K29" i="3"/>
  <c r="K30" i="3" l="1"/>
  <c r="D10" i="18" s="1"/>
  <c r="L29" i="3"/>
  <c r="L30" i="3" s="1"/>
  <c r="I29" i="3"/>
  <c r="I30" i="3" s="1"/>
  <c r="H29" i="3"/>
  <c r="H30" i="3" s="1"/>
  <c r="P29" i="3" l="1"/>
  <c r="P30" i="3" s="1"/>
  <c r="Q29" i="3"/>
  <c r="Q30" i="3" s="1"/>
  <c r="L38" i="3"/>
  <c r="M38" i="3" s="1"/>
  <c r="C10" i="18"/>
  <c r="E9" i="18" s="1"/>
  <c r="S77" i="2" l="1"/>
  <c r="S147" i="2" s="1"/>
  <c r="H8" i="3" l="1"/>
  <c r="I8" i="3"/>
  <c r="Q8" i="3" s="1"/>
  <c r="K8" i="3"/>
  <c r="K12" i="3" s="1"/>
  <c r="D6" i="18" l="1"/>
  <c r="P8" i="3"/>
  <c r="T77" i="2"/>
  <c r="T147" i="2" s="1"/>
  <c r="L8" i="3" l="1"/>
  <c r="L12" i="3" s="1"/>
  <c r="I18" i="3" l="1"/>
  <c r="H18" i="3"/>
  <c r="L18" i="3"/>
  <c r="P18" i="3" l="1"/>
  <c r="Q18" i="3"/>
  <c r="I7" i="3" l="1"/>
  <c r="Q7" i="3" s="1"/>
  <c r="P7" i="3"/>
  <c r="P77" i="2" l="1"/>
  <c r="P147" i="2" s="1"/>
  <c r="H9" i="3" l="1"/>
  <c r="H12" i="3" s="1"/>
  <c r="C6" i="18" s="1"/>
  <c r="G9" i="3"/>
  <c r="G12" i="3" s="1"/>
  <c r="C5" i="18" s="1"/>
  <c r="E5" i="18" l="1"/>
  <c r="Y77" i="2"/>
  <c r="Y147" i="2" s="1"/>
  <c r="L36" i="3"/>
  <c r="K36" i="3"/>
  <c r="P9" i="3" l="1"/>
  <c r="P12" i="3" s="1"/>
  <c r="I9" i="3"/>
  <c r="M36" i="3"/>
  <c r="I19" i="3"/>
  <c r="I12" i="3" l="1"/>
  <c r="Q9" i="3"/>
  <c r="Q12" i="3" s="1"/>
  <c r="K19" i="3"/>
  <c r="H19" i="3"/>
  <c r="Q19" i="3"/>
  <c r="K22" i="3" l="1"/>
  <c r="K31" i="3" s="1"/>
  <c r="P19" i="3" l="1"/>
  <c r="L19" i="3"/>
  <c r="L22" i="3" s="1"/>
  <c r="L31" i="3" s="1"/>
  <c r="H37" i="3" s="1"/>
  <c r="G21" i="3" l="1"/>
  <c r="H21" i="3" l="1"/>
  <c r="I21" i="3" l="1"/>
  <c r="Q21" i="3" l="1"/>
  <c r="H20" i="3" l="1"/>
  <c r="H22" i="3" s="1"/>
  <c r="H31" i="3" s="1"/>
  <c r="O20" i="3" l="1"/>
  <c r="O22" i="3" s="1"/>
  <c r="O31" i="3" s="1"/>
  <c r="H38" i="3" s="1"/>
  <c r="C8" i="18"/>
  <c r="H43" i="3"/>
  <c r="L37" i="3"/>
  <c r="P21" i="3"/>
  <c r="P22" i="3" s="1"/>
  <c r="P31" i="3" s="1"/>
  <c r="N20" i="3"/>
  <c r="N22" i="3" s="1"/>
  <c r="N31" i="3" s="1"/>
  <c r="I20" i="3"/>
  <c r="D8" i="18" l="1"/>
  <c r="D11" i="18" s="1"/>
  <c r="D12" i="18" s="1"/>
  <c r="Q20" i="3"/>
  <c r="Q22" i="3" s="1"/>
  <c r="Q31" i="3" s="1"/>
  <c r="I22" i="3"/>
  <c r="I31" i="3" s="1"/>
  <c r="H36" i="3" s="1"/>
  <c r="H39" i="3" s="1"/>
  <c r="G20" i="3"/>
  <c r="G22" i="3" s="1"/>
  <c r="G31" i="3" s="1"/>
  <c r="C7" i="18" l="1"/>
  <c r="E7" i="18" s="1"/>
  <c r="E11" i="18" s="1"/>
  <c r="E12" i="18" s="1"/>
  <c r="H42" i="3"/>
  <c r="K37" i="3"/>
  <c r="M37" i="3" s="1"/>
  <c r="H44" i="3"/>
  <c r="C11" i="18" l="1"/>
  <c r="C12" i="18" s="1"/>
  <c r="A25" i="2" l="1"/>
  <c r="A25" i="2" a="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<sst xmlns="http://schemas.openxmlformats.org/spreadsheetml/2006/main" count="763" uniqueCount="355">
  <si>
    <t>Nr.</t>
  </si>
  <si>
    <t>1.1.1</t>
  </si>
  <si>
    <t>1.1.3</t>
  </si>
  <si>
    <t>1.2.1</t>
  </si>
  <si>
    <t>1.2.2</t>
  </si>
  <si>
    <t>1.3.1</t>
  </si>
  <si>
    <t>1.3.2</t>
  </si>
  <si>
    <t>2.1.1</t>
  </si>
  <si>
    <t>2.1.2</t>
  </si>
  <si>
    <t>2.1.3</t>
  </si>
  <si>
    <t>2.2.2</t>
  </si>
  <si>
    <t>2.2.1</t>
  </si>
  <si>
    <t>2.2.3</t>
  </si>
  <si>
    <t>3.1.1</t>
  </si>
  <si>
    <t>3.1.2</t>
  </si>
  <si>
    <t>3.2.2</t>
  </si>
  <si>
    <t>4.1.1</t>
  </si>
  <si>
    <t>4.1.2</t>
  </si>
  <si>
    <t>4.3.1</t>
  </si>
  <si>
    <t>5.1.1</t>
  </si>
  <si>
    <t>5.1.2</t>
  </si>
  <si>
    <t>Korente</t>
  </si>
  <si>
    <t>Kapitale</t>
  </si>
  <si>
    <t>Total BSH</t>
  </si>
  <si>
    <t>Total FH</t>
  </si>
  <si>
    <t>Total Kosto</t>
  </si>
  <si>
    <t xml:space="preserve">Kosto Korente </t>
  </si>
  <si>
    <t>Kosto kapitale</t>
  </si>
  <si>
    <t>Total kosto</t>
  </si>
  <si>
    <t>Qëllimi i Politikës I</t>
  </si>
  <si>
    <t>Qëllimi i Politikës II</t>
  </si>
  <si>
    <t>Qëllimi i Politikës III</t>
  </si>
  <si>
    <t>Kosto Korente</t>
  </si>
  <si>
    <t>Kosto Kapitale</t>
  </si>
  <si>
    <t>Buxheti dhe Donatoret</t>
  </si>
  <si>
    <t>TOTALI [Leke]</t>
  </si>
  <si>
    <t>TOTALI [Euro]</t>
  </si>
  <si>
    <t>Burimi i Financimit</t>
  </si>
  <si>
    <t xml:space="preserve">Titulli </t>
  </si>
  <si>
    <t xml:space="preserve">Programi buxhetor </t>
  </si>
  <si>
    <t>Institucionet përgjegjegjëse</t>
  </si>
  <si>
    <t xml:space="preserve">Referenca e Rezultatit me produktet e programit buxhetor  </t>
  </si>
  <si>
    <t>Institucioni përgjegjës</t>
  </si>
  <si>
    <t>Institucioni kontribues</t>
  </si>
  <si>
    <t>Afati Fillimit</t>
  </si>
  <si>
    <t>Afati Mbarimit</t>
  </si>
  <si>
    <t xml:space="preserve">Hendeku financiar </t>
  </si>
  <si>
    <t xml:space="preserve">Afati i Zbatimit </t>
  </si>
  <si>
    <t xml:space="preserve">Emri donatorit/Titullin e projektit </t>
  </si>
  <si>
    <t>Total Financim i Huaj</t>
  </si>
  <si>
    <t>Kosto indikative/2024</t>
  </si>
  <si>
    <t>Kosto indikative/2025</t>
  </si>
  <si>
    <t>Kosto Objektivi Specifik 1.</t>
  </si>
  <si>
    <t>Kosto Objektivi specifik 2</t>
  </si>
  <si>
    <t>Zhvillimi takimeve informuese me subjektet shtetërore dhe private që ushtrojnë aktivitetet në hapësirën blu, për detyrimin për shpëtimin e jetëve në det, sipas legjislacionit kombëtar dhe ndërkombëtar.</t>
  </si>
  <si>
    <t>Kosto Objektivi specifik 3</t>
  </si>
  <si>
    <t>II. Qëllimi i Politikës: Mbrojtja e sigurisë së brendshme dhe menaxhimi i flukseve migratore, me qëllim parandalimin e migracionit të paregullt, si dhe parandalimin dhe goditjen e krimit ndërkufitar</t>
  </si>
  <si>
    <t>Kosto Objektivi specifik 4</t>
  </si>
  <si>
    <t>Kosto Objektivi specifik 5</t>
  </si>
  <si>
    <t>Kosto Objektivi specifik 6</t>
  </si>
  <si>
    <t>OBJEKTIVI SPECIFIK 4: Bashkëpunim i zgjeruar ndërinstitucional në menaxhimin e integruar të kufijve për të përmirësuar trafikun ndërkufitar, përmirësimin e sigurisë kufitare, luftën ndaj krimit ndërkufitar, mbrojtjen e jetës, shëndetit dhe pronën e njerëzve, shëndetin e kafshëve, bimësinë dhe ekosistemet përgjatë kufirit shtetëror.</t>
  </si>
  <si>
    <t xml:space="preserve">OBJEKTIVI SPECIFIK 5: Forcimi i bashkëpunimit ndërkombëtar, veçanërisht me vendet fqinje, institucionet e BE-së dhe Agjencinë Europiane të Rojes Kufitare dhe Bregdetare (FRONTEX)  për çështjet e kufijve, parandalimin e migracionit të paligjshëm, krimin ndërkufitar dhe ripranimin e personave me qëndrim të parregullt.
</t>
  </si>
  <si>
    <t xml:space="preserve">OBJEKTIVI SPECIFIK 6: Përmirësimi i sistemit të ripranimit (kthimit dhe pranimit) të shtetasve të huaj dhe vendas në përputhje me marrëveshjet e lidhura dhe në bashkëpunim me misionet diplomatike dhe konsullore
</t>
  </si>
  <si>
    <t>II. Qëllimi i Politikës: LEHTËSIMI I QARKULLIMIT LEGJITIM TË SHTETASVE DHE MALLRAVE</t>
  </si>
  <si>
    <t>Sigurimi i aksesit në bankën e të dhënave të dokumenteve të udhëtimit PRADO</t>
  </si>
  <si>
    <t>Zhvillimi i inspektimeve ad-hoc për probleme që mund të ndeshen apo në ndjekje të ankesave të shtetasve të ndryshëm, për aktivitetin e rojeve kufitare dhe/ose strukturave vendore për kufirin dhe migracionin</t>
  </si>
  <si>
    <t>MB</t>
  </si>
  <si>
    <t>MFE</t>
  </si>
  <si>
    <t>DPD</t>
  </si>
  <si>
    <t>PSH</t>
  </si>
  <si>
    <t>MM                                     FD-RB
QNOD
DONATORË</t>
  </si>
  <si>
    <t>MB/PSH</t>
  </si>
  <si>
    <t xml:space="preserve">
MFE/DPD
MBZHR/AKU
</t>
  </si>
  <si>
    <t xml:space="preserve">MFE/DND
MBZHR/AKU
</t>
  </si>
  <si>
    <t>MEPJ</t>
  </si>
  <si>
    <t xml:space="preserve">Total Cost of the Action Plan = QP I + QP II + QP III </t>
  </si>
  <si>
    <t>III. Programi buxhetor që kontribuon për qëllimin e politikës: Programi 03140 Policia e Shtetit</t>
  </si>
  <si>
    <t>91604AK</t>
  </si>
  <si>
    <t>I. QËLLIMI STRATEGJIK: MENAXHIMI I INTEGRUAR I KUFIJVE</t>
  </si>
  <si>
    <t>Kosto indikative Totale</t>
  </si>
  <si>
    <t>Financim i Huaj (në lekë)</t>
  </si>
  <si>
    <t>Buxhet Shteti (në  lekë)</t>
  </si>
  <si>
    <t>Buxhet Shteti (në lekë)</t>
  </si>
  <si>
    <t>Afati i fillimit</t>
  </si>
  <si>
    <t>Afati  i mbarimit</t>
  </si>
  <si>
    <r>
      <rPr>
        <b/>
        <sz val="12"/>
        <color indexed="10"/>
        <rFont val="Calibri"/>
        <family val="2"/>
      </rPr>
      <t xml:space="preserve">Kosto totale Qëllimi i Politikës I </t>
    </r>
    <r>
      <rPr>
        <sz val="12"/>
        <color theme="1"/>
        <rFont val="Calibri"/>
        <family val="2"/>
        <scheme val="minor"/>
      </rPr>
      <t xml:space="preserve">
(objektiva specifike 1+2+3+4+5+6)</t>
    </r>
  </si>
  <si>
    <r>
      <rPr>
        <b/>
        <sz val="12"/>
        <color indexed="10"/>
        <rFont val="Calibri"/>
        <family val="2"/>
      </rPr>
      <t xml:space="preserve">Kosto totale Qëllimi i Politikës II </t>
    </r>
    <r>
      <rPr>
        <sz val="12"/>
        <color theme="1"/>
        <rFont val="Calibri"/>
        <family val="2"/>
        <scheme val="minor"/>
      </rPr>
      <t xml:space="preserve">
(objektiva specifike 1+2+3+4+5 )</t>
    </r>
  </si>
  <si>
    <r>
      <rPr>
        <b/>
        <sz val="12"/>
        <color indexed="10"/>
        <rFont val="Calibri"/>
        <family val="2"/>
      </rPr>
      <t xml:space="preserve">Kosto totale Qëllimi i Politikës III </t>
    </r>
    <r>
      <rPr>
        <sz val="12"/>
        <color theme="1"/>
        <rFont val="Calibri"/>
        <family val="2"/>
        <scheme val="minor"/>
      </rPr>
      <t xml:space="preserve">
(objektiva specifike 1+2+3 )</t>
    </r>
  </si>
  <si>
    <t>Hendeku financiar
2021-2027
(në Lekë)</t>
  </si>
  <si>
    <t>OBJEKTIVI SPECIFIK 2: Kontrolli i cilësisë në zbatimin e ligjit për menaxhimin e kufijve dhe sjellja e policëve dhe doganierëve të përfshirë në kontrollin kufitar dhe doganor të kryhet në përputhje aktet ligjore dhe nënligjore dhe me standardet e BE-së</t>
  </si>
  <si>
    <t xml:space="preserve">OBJEKTIVI SPECIFIK 3: Sigurimi i qasjes në mbrojtjen ndërkombëtare të atyre që kanë nevojë
 </t>
  </si>
  <si>
    <t>Kosto totale e PV</t>
  </si>
  <si>
    <t xml:space="preserve">Financim i huaj </t>
  </si>
  <si>
    <t>Kosto indikative totale</t>
  </si>
  <si>
    <t>Financim i huaj</t>
  </si>
  <si>
    <t>Kosto totale</t>
  </si>
  <si>
    <t>Kosto e planifikuar ne</t>
  </si>
  <si>
    <t>Hendeku financiar</t>
  </si>
  <si>
    <t>Tipologjia e kostove</t>
  </si>
  <si>
    <t>Qëllimi i Politikës</t>
  </si>
  <si>
    <t>Kostoja financiare e SMIK (në Lek)</t>
  </si>
  <si>
    <t xml:space="preserve">OBJEKTIVI SPECIFIK 1: Rritja e nivelit të përputhshmërisë me standardet evropiane dhe të shengenit, në aspektin legjislativ, administrativ dhe institucional në fushën e menaxhimit të integruar të kufijve, veçanërisht në fushën e kontrollit dhe mbikqyrjes së kufirit dhe forcimi i bashkëpunimit ndëragjeci dhe bashkëpunimit ndërkombëtar
</t>
  </si>
  <si>
    <t>OBJEKTIVI SPECIFIK 2 - Përmirësimi i Sistemit për mbikqyrjen e hapësirës detare, kontrollit kufitar dhe kërkimit dhe shpëtimit në det</t>
  </si>
  <si>
    <t xml:space="preserve">OBJEKTIVI SPECIFIK 3: Reduktimi i vulnerabilitetit (ndjeshmërisë) në kufi duke reaguar në mënyrë më efektive me vendosjen e 
burimeve të disponueshme, bazuar në analizën e rrezikut të kryer dhe kërcënimit që mund të ndikojë në 
sigurinë kufitare, në përputhje me modelin e CIRAM të BE-së.
 </t>
  </si>
  <si>
    <t xml:space="preserve">OBJEKTIVI SPECIFIK 1: Përmirësimi i infrastrukturës në Pikat e Kalimit Kufitar me qëllim krijimin e kushteve që sigurojnë kalim të lehtësuar dhe të sigurt në shtetasve dhe mallrave
</t>
  </si>
  <si>
    <t>OBJEKTIVI SPECIFIK 2: Negocimi dhe nënshkrimi i marrëveshjeve për ngritjen e Pikave të Përbashkëta të Kalimit Kufitar dhe Doganor</t>
  </si>
  <si>
    <t xml:space="preserve">OBJEKTIVI SPECIFIK 3: Alokimi i burimeve të nevojshme njerëzore në Pikat e Kalimit të Kufitar në përputhje me fluksin e qarkullimit ndërkufitar
 </t>
  </si>
  <si>
    <t xml:space="preserve">OBJEKTIVI SPECIFIK 4: Forcimi i kapaciteteve logjistike për zbulimin e dokumenteve të falsifikuara të udhëtimit
 </t>
  </si>
  <si>
    <t xml:space="preserve">OBJEKTIVI SPECIFIK 5: Forcimi i kapaciteteve profesionale të rojeve kufitare që shërbejnë ne Pikat e Kalimit Kufitare për identifikimin e dokumenteve të udhëtimit
 </t>
  </si>
  <si>
    <t xml:space="preserve">OBJEKTIVI SPECIFIK 1: Përmirësimi i nivelit të respektimit, mbrojtjes dhe promovimit të të drejtave themelore, sjelljes profesionale të oficerëve të kontrollit kufitar, si dhe aftësive të tyre profesionale për përdorim më efikas të pajisjeve teknike, trajnimit dhe zhvillimit profesional
</t>
  </si>
  <si>
    <t>Kosto totale Qëllimi i Politikës I (objektiva specifike 1+2+3+4+5+6)</t>
  </si>
  <si>
    <t>Kosto totale Qëllimi i Politikës II (objektiva specifike 1.+2+3+4+5)</t>
  </si>
  <si>
    <t>Kosto totale Qëllimi i Politikës III (objektiva specifike 1+2+3)</t>
  </si>
  <si>
    <t>Totali</t>
  </si>
  <si>
    <t xml:space="preserve">Objektivat Specifik </t>
  </si>
  <si>
    <t>MFE/DPD</t>
  </si>
  <si>
    <t xml:space="preserve">MB
MFE/DPD
MBZHR/AKU
</t>
  </si>
  <si>
    <t>Qëllimi i Politikës I: MBROJTJA E SIGURISË SË BRENDSHME DHE MENAXHIMI I FLUKSEVE MIGRATORE, ME QËLLIM PARANDALIMIN E MIGRACIONIT TË PARREGULLT, SI DHE PARANDALIMIN DHE GODITJEN E KRIMIT NDËRKUFITAR</t>
  </si>
  <si>
    <t xml:space="preserve">Objektivat Specifikë </t>
  </si>
  <si>
    <t>Qëllimi i Politikës III: RESPEKTIMI I PLOTË I TË DREJTAVE THEMELORE, PËRFSHIRË TRAJTIMIN E ÇDO INDIVIDI ME RESPEKT TË PLOTË PËR DINJITETIN DHE MUNDËSIMIN E QASJES NË MBROJTJEN NDËRKOMBËTARE TË ATYRE QË KANË NEVOJË</t>
  </si>
  <si>
    <t>Objektivi specifik 1: Përmirësimi i nivelit të respektimit, mbrojtjes dhe promovimit të të drejtave themelore, sjelljes profesionale të oficerëve të kontrollit kufitar, si dhe aftësive të tyre profesionale për përdorim më efikas të pajisjeve teknike, trajnimit dhe zhvillimit profesional</t>
  </si>
  <si>
    <t>Objektivi specifik 2: Kontrolli i cilësisë në zbatimin e ligjit për menaxhimin e kufijve dhe sjellja e policëve dhe doganierëve të përfshirë në kontrollin kufitar dhe doganor të kryhet në përputhje aktet ligjore dhe nënligjore dhe me standardet e BE-së</t>
  </si>
  <si>
    <t>Objektivi specifik 3: Sigurimi i qasjes në mbrojtjen ndërkombëtare atyre që kanë nevojë</t>
  </si>
  <si>
    <r>
      <t>QP1:</t>
    </r>
    <r>
      <rPr>
        <sz val="8"/>
        <color rgb="FF000000"/>
        <rFont val="Arial"/>
        <family val="2"/>
      </rPr>
      <t xml:space="preserve"> MBROJTJA E SIGURISË SË BRENDSHME DHE MENAXHIMI I FLUKSEVE MIGRATORE, ME QËLLIM PARANDALIMIN E MIGRACIONIT TË PARREGULLT, SI DHE PARANDALIMIN DHE GODITJEN E KRIMIT NDËRKUFITAR</t>
    </r>
  </si>
  <si>
    <r>
      <t>QP2:</t>
    </r>
    <r>
      <rPr>
        <sz val="8"/>
        <color rgb="FF000000"/>
        <rFont val="Arial"/>
        <family val="2"/>
      </rPr>
      <t xml:space="preserve"> LEHTËSIMI I QARKULLIMIT LEGAL TË SHTETASVE DHE MALLRAVE</t>
    </r>
  </si>
  <si>
    <r>
      <rPr>
        <b/>
        <sz val="8"/>
        <color rgb="FF000000"/>
        <rFont val="Arial"/>
        <family val="2"/>
      </rPr>
      <t>QP3:</t>
    </r>
    <r>
      <rPr>
        <sz val="8"/>
        <color rgb="FF000000"/>
        <rFont val="Arial"/>
        <family val="2"/>
      </rPr>
      <t xml:space="preserve"> RESPEKTIMI I PLOTË I TË DREJTAVE THEMELORE, PËRFSHIRË TRAJTIMIN E ÇDO INDIVIDI ME RESPEKT TË PLOTË PËR DINJITETIN DHE MUNDËSIMIN E QASJES NË MBROJTJEN NDËRKOMBËTARE TË ATYRE QË KANË NEVOJË</t>
    </r>
  </si>
  <si>
    <t xml:space="preserve">MB                                    MFE                                 DPD
MM  </t>
  </si>
  <si>
    <t>MM                                     FD-RB
QNOD
MB / DPPSH
MFE/DPD
MIE/Drejtoria e Përgjithshme Detare
DONATORË</t>
  </si>
  <si>
    <t>MB                              PSH                     MM / FD-RB</t>
  </si>
  <si>
    <t>MB
MBZHR/AKU
MFE/DPD</t>
  </si>
  <si>
    <t xml:space="preserve">MFE/DPD           MB/PSH           MASR                   MK/IKRKT
</t>
  </si>
  <si>
    <t>MFE/DPD
MEPJ</t>
  </si>
  <si>
    <t>MFE/DPD
MEPJ                MB</t>
  </si>
  <si>
    <t>MB/PSH                DPD</t>
  </si>
  <si>
    <t>MEPJ             MSHMS</t>
  </si>
  <si>
    <t>DPD                   PSH</t>
  </si>
  <si>
    <t>MFE/DPD
MB / PSH</t>
  </si>
  <si>
    <t>MB/PSH             MFE/DPD
MBZHR/AKU     ASCAP</t>
  </si>
  <si>
    <t xml:space="preserve">PLANI I VEPRIMIT 2024 - 2025, NË ZBATIM TË STRATEGJISË NDËRSEKTORIALE TË MENAXHIMIT TË INTEGRUAR TË KUFIRIT 2021-2027
</t>
  </si>
  <si>
    <t>PBA 2024-2026 (në lekë)</t>
  </si>
  <si>
    <t xml:space="preserve">1.1.2 </t>
  </si>
  <si>
    <t>1.2.3</t>
  </si>
  <si>
    <t>Hartimi i draftit të Rregullores për Qarkullimin Lokal të Kufirit.</t>
  </si>
  <si>
    <t>Miratimi i aktit ligjor "Për ngritjen dhe funksionimin e Qendrës Kombëtare të Koordinimit të Menaxhimit të Integruar të Kufirit</t>
  </si>
  <si>
    <t>Miratimin e Planit Operacional të Kërkim Shpëtimit</t>
  </si>
  <si>
    <t xml:space="preserve">2.2.1 </t>
  </si>
  <si>
    <t>MM, RB, QNOD, MB, MF, DPD</t>
  </si>
  <si>
    <t>MM</t>
  </si>
  <si>
    <t>QNOD, MB / DPPSH, MF/DPD, MIE / Drejtoria e Përgjithshme Detare</t>
  </si>
  <si>
    <t>MB, PSH</t>
  </si>
  <si>
    <t>Donacion nga Emiratet e Bashkuara (për tu konfirmuar)</t>
  </si>
  <si>
    <t>Donacion Ambasada Gjermane, zbatues Firma CORATEL shpk</t>
  </si>
  <si>
    <t>MM/AKMC</t>
  </si>
  <si>
    <t>Miratimi i Rregullores së Bashkëpunimit ndërmjet Policisë së Shtetit, Shërbimit Doganor, Shërbimit Veterinar dhe Shërbimit Fitosanitar, në përputhje dhe ndryshimet institucionale dhe ligjore.</t>
  </si>
  <si>
    <t>MM/AKMC/QNOD/DPD/MIE/MF</t>
  </si>
  <si>
    <t>Përgatitja dhe miratimi i planit të përbashkët të trajnimeve.</t>
  </si>
  <si>
    <t>MM / FD-RB</t>
  </si>
  <si>
    <t>Stërvitje Imponimi 24 (Zbatim Ligjshmërie në det)</t>
  </si>
  <si>
    <t>MK / IKRKT</t>
  </si>
  <si>
    <t>DPD, MFE</t>
  </si>
  <si>
    <t>Vendosja e komunikimit të sigurt nëpërmjet kanalit të komunikimit SIENA, të Qendrave të Përbashkëta për Bashkëpunimin në Plavë, Vërmicë (Morinë) dhe Qafë Thanë, nëpërmjet së cilës synohet forcimi i bashkëpunimit ndërkufitar me vendet fqinje në zbatim të Marrëveshjeve e Protokolleve për shkëmbimin e informacionit me policinë kufitare të vendeve fqinje.</t>
  </si>
  <si>
    <t>Projekti EU4 FAST</t>
  </si>
  <si>
    <t>Forcimi i kapaciteteve institucionale për realizimin e kthimeve dhe mundësimin e burimeve njerëzore/logjistike dhe trainimin e specializuar për drejtues eskorte dhe eskorta, nëpërmjet së cilës synohet sigurimi i bazës materiale/logjistike adekuate dhe fillimi i fluturimeve nacionale dhe të përbashkëta të kthimeve në kuadrin e implementimit të marrëveshjeve të ripranimit.</t>
  </si>
  <si>
    <t>Përmiresimi i Pikave të Kalimit Kufitar.</t>
  </si>
  <si>
    <t>Rikostruksioni i PKK Qafe Thane - Kafasan ne formen "One Stop Shop"</t>
  </si>
  <si>
    <t>Ndërtimi dhe vënia në funksion e Pikës së Përbashkët të Kalimit Kufitar Zogaj</t>
  </si>
  <si>
    <t>Sigurimi i aksesit në TIMS në Pikat e Kalimit Kufitar dhe në Stacionet e PKM të cilave aktualisht nuk ju ofrohet sinjali nëpërmjet TIMS</t>
  </si>
  <si>
    <t>DPD/MFE/Donatore</t>
  </si>
  <si>
    <t>Nënshkrimi i protokolleve në zbatim të marrëveshjes për ngritjen e Pikave të Përbashkëta të Kalimit Kufitar dhe kryerjen e kontrolleve të përbashkëta kufitare dhe doganore me Malin e Zi</t>
  </si>
  <si>
    <t xml:space="preserve">
MF/DPD
MEPJ
</t>
  </si>
  <si>
    <t xml:space="preserve">Nënshkrimi i Protokollit për Pikën e Përbashkët Zogaj
</t>
  </si>
  <si>
    <t>Nënshkrimi i protokollit për Pikën e Përbashkët Shën Nikolla - Pulaj</t>
  </si>
  <si>
    <t>Ndërtimi i infrastrukturës për ngritjen dhe funksionimin e Pikës së Përbashkët Shën Nikolla - Pulaj</t>
  </si>
  <si>
    <t xml:space="preserve">
MF/DPD
</t>
  </si>
  <si>
    <t>Vijimi i negociatave për ngritjen e Pikave të Përbashkëta të Kalimit Kufitar dhe kryerjen e kontrolleve të përbashkëta kufitare dhe doganore me Maqedoninë e Veriut, në zbatim të Marrëveshjes së nënshkruar për këtë qëllim.</t>
  </si>
  <si>
    <t>Pajisja e Pikave të Kalimit Kufitar me pajisje speciale për ekzaminimin e dokumenteve të udhëtimit, sipas nevojës dhe analizës së riskut.</t>
  </si>
  <si>
    <t>Vijimi i trajnimit të rojeve kufitare për procedurat standarte të përzgjedhjes dhe referimit të të huajve të parregullt;</t>
  </si>
  <si>
    <t>Trajnim i vazhdueshëm i rojeve kufitare për grumbullimin dhe përdorimin e të dhënave personale;</t>
  </si>
  <si>
    <t>Zvillimi i trajnimeve të vazhdueshme për trajtimin e shtetasve të huaj në territorin e Republikës së Shqipërisë, në përputhje me legjislacionin për të huajt.</t>
  </si>
  <si>
    <t>III. Qëllimi i Politikës: Respektimi i plotë e i të drejtave themelore, përfshirë trajtimin e çdo individi me respekt të plotë për dinjitetin dhe mundësimin e qasjes në mbrojtjen ndërkombëtare të atyre që kanë nevojë</t>
  </si>
  <si>
    <t>Rishikimi dhe miratimi i procedurave standarte të punës për zhvillimin e inspektimeve tematike të aktivitetit të strukturave për kufirin dhe migracionin, nga Departamenti për Kufirin dhe Migracionin.</t>
  </si>
  <si>
    <t>Hartimi dhe zhvillimi i planeve të inspektimit të strukturave vendore për kufirin dhe migracionin.</t>
  </si>
  <si>
    <t>Rishikimi i procedurave për përzgjedhjen e shtetasve të huaj që kërkojnë mbrojtje ndërkombëtare në RSH</t>
  </si>
  <si>
    <t>Trajnimi i rojeve kufitare për procedurat e reja për përzgjdhjen e shtetasve të huaj që kërkojnë mbrojtje ndërkombëtare në vendin tonë.</t>
  </si>
  <si>
    <t>PBA 2024-2026</t>
  </si>
  <si>
    <t>Burimi i mbulimit deri ne 2025</t>
  </si>
  <si>
    <t>Hendeku financiar
2024-2025
(në Lekë)</t>
  </si>
  <si>
    <t>Kosto totale ne EUR
(kursi kembimit: 1 EUR = 109 ALL)</t>
  </si>
  <si>
    <t xml:space="preserve">Miratimi i rregullores "Për qarkullimin lokal të kufirit" </t>
  </si>
  <si>
    <t>91604AJ</t>
  </si>
  <si>
    <t xml:space="preserve">             91604AK</t>
  </si>
  <si>
    <t>Kosto totale ne EUR
(kursi kembimit: 1 EUR = 109ALL)</t>
  </si>
  <si>
    <t>2024-2025</t>
  </si>
  <si>
    <t>Qëllimi i Politikës II: LEHTËSIMI I QARKULLIMIT LEGJITIM TË SHTETASVE DHE MALLRAVE</t>
  </si>
  <si>
    <t>Zhvillimi i trajnimeve të avancuara për sigurinë e dokumenteve të udhëtimit, për punonjësit e policisë së vijës së dytë të kontrollit kufitar</t>
  </si>
  <si>
    <t>Përgatitja dhe shkëmbimi në strukturat vendore të materialeve analitike, të rasteve të evidentuara të falsifikimit të dokumenteve të udhëtimit.</t>
  </si>
  <si>
    <t xml:space="preserve">Hartimi i projektligjit "Për mbikëqyrjen dhe kontrollin e kufirit shtetëror" </t>
  </si>
  <si>
    <t xml:space="preserve">Miratimi i Ligjit të ri "Për mbikëqyrjen dhe kontrollin e kufirit shtetëror" </t>
  </si>
  <si>
    <t xml:space="preserve">OBJEKTIVI SPECIFIK 1: Rritja e nivelit të përputhshmërisë me standardet evropiane dhe të Shengenit, në aspektin legjislativ, administrativ dhe institucional në fushën e menaxhimit të integruar të kufijve, veçanërisht në fushën e kontrollit dhe mbikqyrjes së kufirit dhe forcimi i bashkëpunimit ndëragjeci dhe bashkëpunimit ndërkombëtar
</t>
  </si>
  <si>
    <t xml:space="preserve">Miratimi i akteve nënligjore në zbatim të  ligjit të ri "Për mbikëqyrjen dhe kontrollin e kufirit shtetëror"  </t>
  </si>
  <si>
    <t xml:space="preserve">Rishikimi dhe hartimi i Udhëzimeve të MB
Udhëzim i përbashkët ndërmjet MB dhe Komisionerit për të drejtën e informacionit dhe mbrojtjen e të dhënave  personale “Për përpunimin e të dhënave personale nga roja kufitare”
Udhëzim “Për listën e pikave të kalimit kufitar dhe zonave transit në Republikën e Shqipërisë’.
Udhëzim “Për informacionin që u jepet personave të cilët janë subjekt i verifikimeve të vijës së dytë në pikat e kalimit kufitar”.
</t>
  </si>
  <si>
    <t>Rishikimi dhe hartimi i Procedurave Standarde të Punës  në zbatim  të  ligjit të ri "Për mbikëqyrjen dhe kontrollin e kufirit shtetëror"  (rreth 15 PS)</t>
  </si>
  <si>
    <t>Ngritja e grupit të punës "Për hartimin e Rregullores për Qarkullimin Lokal të Kufirit"</t>
  </si>
  <si>
    <t>Përgatitja e konceptit të fizibilitetit/Kryerja e një analize të plotë ligjore, financiare, operacionale, të burimeve njerëzore dhe logjistike për ngritjen e Qendrës Kombëtare të Koordinimit për Menaxhimin e Integruar të Kufirit;</t>
  </si>
  <si>
    <t>Krijimi i grupit ndërinstitucional të punës për ngritjen dhe funksionimin e Qendrës Kombëtare të Koordinimit pwr Menaxhimit të Integruar të Kufirit.</t>
  </si>
  <si>
    <t>Përmirësimi i kapaciteteve logjistike të Policisë Kufitare dhe Migracionit për mbikëqyrjen e kufirit blu</t>
  </si>
  <si>
    <t>Instalimi i një radari për përmirësimin e mbikëqyrjes dhe vëzhgimin e hapësirës detare në SPKM Hoxharë ose Zvërnec</t>
  </si>
  <si>
    <t xml:space="preserve">Instalimi i 2 radareve per përmirësimin e mbikeqyrjes së hapesires liqenore </t>
  </si>
  <si>
    <t>Zbatimi i projektit për radiondërlidhjen e Kufirit Detar</t>
  </si>
  <si>
    <t>Pajisja me dy mjete lundruese e Kufirit liqenor (Shkodër, Ohër)</t>
  </si>
  <si>
    <t>Zhvillimi dhe aplikimi i Modelit CIRAM sipas rregullores për analizën e riskut në të gjithë strukturat qëndrore dhe vendore për kufirin dhe Migracionin</t>
  </si>
  <si>
    <t>Zbatimi i projektit BE/OKB për forcimin e kapaciteteve të gatishmërisë nëpërmjet programit të trajnimit të Mbrojtjes Civile</t>
  </si>
  <si>
    <t>Zbatimi i projektit të AICS për forcimin e kapaciteteve të gatishmërisë së forcave operacionale përmes trajnimeve, ushtrimeve dhe stërvitjeve</t>
  </si>
  <si>
    <t>ne proces verifikimi per lidhjen me MIK</t>
  </si>
  <si>
    <t>4.1.3</t>
  </si>
  <si>
    <t>Studimi i nevojave, miratimi dhe implementimi i planeve vjetore të trajnimeve të përbashkëta të personelit të agjencive të zbatimit të ligjit që operojnë në kufi.</t>
  </si>
  <si>
    <t>Studimi i nevojave për trajnime të personelit të agjencive të zbatimit të ligjit që operojnë në kufi.</t>
  </si>
  <si>
    <t>4.3.2</t>
  </si>
  <si>
    <t>4.3.3</t>
  </si>
  <si>
    <t>4.3.4</t>
  </si>
  <si>
    <t>4.3.5</t>
  </si>
  <si>
    <t>Zhvillimi i trajnimeve të përbashkëta të personelit të agjencive ligjzbatuese që operojnë në kufi, për bashkëpunimin në rritjen e sigurisë kufitare</t>
  </si>
  <si>
    <t xml:space="preserve">Stërvitje Kërkim Shpëtimi - Durrësi SAREX 24 </t>
  </si>
  <si>
    <t xml:space="preserve">Stërvitje Kërkim Shpëtimi - Vlora SAREX 24 </t>
  </si>
  <si>
    <t>MB/PSH
MF/DPD</t>
  </si>
  <si>
    <t xml:space="preserve">Trajnime të personelit të Agjencive të Zbatimit të Ligjit për zhvillimin e operacioneve të përbashkëta për kontrollin e kufijve </t>
  </si>
  <si>
    <t>Trajnime të personelit të Agjencive që ushtrojnë veprimtarinë e tyre në PKK lidhur me gjurmimin dhe metodat e identifikimit të pasurive kulturore</t>
  </si>
  <si>
    <t>4.3.6</t>
  </si>
  <si>
    <t>4.3.7</t>
  </si>
  <si>
    <t>4.3.8</t>
  </si>
  <si>
    <t>4.3.9</t>
  </si>
  <si>
    <t xml:space="preserve"> QNOD</t>
  </si>
  <si>
    <t xml:space="preserve"> QNOD, MB / PKM, MFE/DPD, MIE / Drejtoria e Përgjithshme Detare</t>
  </si>
  <si>
    <t>: QNOD, MB / DPPSH, MFE/DPD, MIE / Drejtoria e Përgjithshme Detare</t>
  </si>
  <si>
    <t>Zhvillimi  i operacionit të Përbashkët me FRONTEX në zbatim të Marrëveshjes së re Statusore</t>
  </si>
  <si>
    <t>MB, FRONTEX</t>
  </si>
  <si>
    <t xml:space="preserve">Zbatimi i projektit për përmirësimin software të sistemit SEED+, që mundëson shkëmbimin e informacioneve paraprake me administratat doganore të vendeve anëtare të CEFTA-s dhe ndërmjet agjensive që operojnë në kufi </t>
  </si>
  <si>
    <t xml:space="preserve"> MFE</t>
  </si>
  <si>
    <t>Zhvillimi i patrullimeve të përbashkëta kufitare dhe operacioneve me policitë kufitare të vendeve fqinje, në zbatim të Marrëveshjeve e Protokolleve për bashkëpunimin ndërkufitar operacional për forcimin e sigurisë kufitare</t>
  </si>
  <si>
    <t>Zhvillimi i trajnimeve të koordinuara nga FRONTEX për rritjen e nivelit të përgjegjësisë të shërbimeve në kufi për respektimin e të drejtave të njeriut në përputhje me konventat përkatëse</t>
  </si>
  <si>
    <t>Rikonstruksion dhe rikonceptimi i hapsirave si dhe krijimi i kushteve bashkëkohore me standarte të larta sigurie në degën Doganore Bllatë.</t>
  </si>
  <si>
    <t xml:space="preserve">MFE, Banka Boterore, PSH, </t>
  </si>
  <si>
    <t>Zbatimi i projektit për përmirësimn e sistemit operacional të menaxhimit të integruar doganor nëpërmjet zhvillimit të mëtejshëm të moduleve software të sistemit ASYCUDA World.</t>
  </si>
  <si>
    <t>Pajisja me skanera të bagazheve për Degët Doganore Muriqan, Kapshticë, Kakavijë, Qafë Botë, Qafë Thanë.</t>
  </si>
  <si>
    <t>Pajisja me mjete transporti për njësitë doganore me kompetencë kontrollin e mallrave të ndaluara dhe kufizuara</t>
  </si>
  <si>
    <t>2.1.4</t>
  </si>
  <si>
    <t>MF/DPD
MEPJ</t>
  </si>
  <si>
    <t>Rritje e kapaciteteve njerëzore të Policisë së Kufirit dhe Migracionit</t>
  </si>
  <si>
    <t>Ndryshime strukturore ne funksion te hapjes se pikave te reja, në zbatim të marrëveshjeve të nënshkruara me shtetet fqinje.</t>
  </si>
  <si>
    <t>Vlerësim për hapjen e PKK sezonale në Orikum</t>
  </si>
  <si>
    <t>Plotësimi i vendeve vakante në strukturat vendore të policisë kufitare dhe migracionit, në bazë të vlerësimit të nevojave dhe analizave të riskut</t>
  </si>
  <si>
    <t>Shkëmbimi i eksperiencës në fushën e sigurisë së dokumenteve të udhëtimit në nivel bilateral dhe në kuadër të operacioneve të koordinuara nga Agjencia Europiane e Rojes Kufitare dhe Bregdetare</t>
  </si>
  <si>
    <t>MB/DPGJC</t>
  </si>
  <si>
    <t>Rishikimi i procedurave standarte të punes në përputhje me rregulloret e brendshme dhe standartet e BE</t>
  </si>
  <si>
    <t>Zhvillimi i trajnimit të përbashkët të personelit të Agjencive të Zbatimit të Ligjit për zhvillimin e operacioneve të kërkim shpëtimit në det.</t>
  </si>
  <si>
    <t>Pjesëmarrja e punonjësve të policisë kufitare dhe migracionit në  operacionet detare në bashkëpunim me FRONTEX</t>
  </si>
  <si>
    <t>Vlerësim për hapjen e PKK sezonale në Porto Romano</t>
  </si>
  <si>
    <t xml:space="preserve">Rishikimi dhe nënshkrimi i protokolleve të zbatimit të marrëveshjes për ngritjen e Pikave të Përbashkëta të Kalimit Kufitar dhe kryerjen e kontrolleve të përbashkëta kufitare dhe doganore me Kosovën, me qëllim lehtësimin e mëtejshëm të qarkullimit mes vendeve 
</t>
  </si>
  <si>
    <t xml:space="preserve">Nënshkrimi i Protokollit për Pikën e Përbashkët të Kalimit Kufitar Shishtavec  – Dragash </t>
  </si>
  <si>
    <t xml:space="preserve">Ministrite dhe institucionet qendrore, Prefekti i Qarkut, Bashkitë
UNDP </t>
  </si>
  <si>
    <t xml:space="preserve">Zbatimi i projektit për krijimin e një baze të dhënash të humbjeve nga fatkeqësitë - DesInventar </t>
  </si>
  <si>
    <t>Stërvitje Reagimi Antindotje (Reagim në rast ndotje detare)</t>
  </si>
  <si>
    <t>Rishikimi dhe hartimi i Vendimeve të Këshillit të Ministrave në zbatim të ligjit të  ligjit të ri "Për mbikëqyrjen dhe kontrollin e kufirit shtetëror":
Vendim  "Per përcaktimin e rregullave te verifikimit kufitar qe zbatohen per kategori te caktuara te personave dhe mjeteve”
Vendim “Për përcaktimin e tabelave dhe simboleve në pikat e kalimit kufitar dhe zonat e verifikimit kufitar”
Vendim “Për kryerjen e verifikimeve të përbashkëta kufitare”.
Vendim “Për përcaktimin e formatit e të specifikimeve teknike të vulave të verifikimit kufitar dhe të rregullave të vendosjes së tyre në dokumentet e udhëtimit gjatë hyrje - daljeve në kufirin shtetëror”.</t>
  </si>
  <si>
    <t>2.2.5</t>
  </si>
  <si>
    <t>PSH/MB / MF/ MIE / Drejtoria e Përgjithshme Detare MM/QNOD/FD/MTM/institucione të tjera përgjegjëse</t>
  </si>
  <si>
    <t>MM/MB/MIE</t>
  </si>
  <si>
    <t xml:space="preserve">Kompletimi i Njësisë Policore Detare me 10 mjete lundruese tip Jet-Ski dhe 20 Karela tërheqëse, me qëllim forcimin e kapaciteteve të kësaj strukture </t>
  </si>
  <si>
    <r>
      <t>Trajnime të stafit doganor lidhur përdorimin</t>
    </r>
    <r>
      <rPr>
        <b/>
        <sz val="10"/>
        <rFont val="Times New Roman"/>
        <family val="1"/>
      </rPr>
      <t xml:space="preserve"> e paisjeve të kontrollit (si skanera</t>
    </r>
    <r>
      <rPr>
        <b/>
        <sz val="10"/>
        <color theme="1"/>
        <rFont val="Times New Roman"/>
        <family val="1"/>
      </rPr>
      <t xml:space="preserve"> etj.)</t>
    </r>
  </si>
  <si>
    <t>Pajisje me 4 mjete lundruese me dimensione 5-7 metra per mbykqyrje e lundrimin Lumor</t>
  </si>
  <si>
    <t>2.2.4</t>
  </si>
  <si>
    <t>Salla e menaxhimit te Integruar te Kufirit ne Departamentin per Kufirin dhe Migracionin</t>
  </si>
  <si>
    <t>2.2.6</t>
  </si>
  <si>
    <t>2.2.7</t>
  </si>
  <si>
    <r>
      <t xml:space="preserve">MFE/DND
MBZHR/AKU
</t>
    </r>
    <r>
      <rPr>
        <sz val="9"/>
        <color rgb="FFFF0000"/>
        <rFont val="Times New Roman"/>
        <family val="1"/>
      </rPr>
      <t>MM/QNOD</t>
    </r>
  </si>
  <si>
    <t>Donacion BE/ICMPD</t>
  </si>
  <si>
    <t xml:space="preserve">Nënshkrimi i protokollit për Pikën e Përbashkët të Kalimit Qafë Morinë 
</t>
  </si>
  <si>
    <t>Programi 01150 Produkti 91005 AA "Deklarata doganore te procesuara "</t>
  </si>
  <si>
    <t>02120 "Forca e Luftimit"; Kodi i produktit: 91702AC</t>
  </si>
  <si>
    <t>91202AB</t>
  </si>
  <si>
    <t>Programi 01150       Prdukt AW101  "Godina te Ndertuara dhe rikonstruktuara"</t>
  </si>
  <si>
    <t>Programi 01150 "Menaxhimi I te ardhurave Doganore" produkti '19AD101</t>
  </si>
  <si>
    <t>Projekti i financuar nga BE (EU4SAFEALB)</t>
  </si>
  <si>
    <t>Nuk ka marre akoma kod pasi eshte projekt i ri</t>
  </si>
  <si>
    <t>Banka Boterore</t>
  </si>
  <si>
    <t xml:space="preserve">Projekti i financuar nga BE EU4SAFEALB </t>
  </si>
  <si>
    <t xml:space="preserve">                                                                                                           OBJEKTIVI SPECIFIK 3: Reduktimi i vulnerabilitetit (ndjeshmërisë) në kufi duke reaguar në mënyrë më efektive me vendosjen e 
burimeve të disponueshme, bazuar në analizën e rrezikut të kryer dhe kërcënimit që mund të ndikojë në 
sigurinë kufitare, në përputhje me modelin e CIRAM të BE-së.
 </t>
  </si>
  <si>
    <t>Programi 01150 Produkti 91005AA "Deklarata doganore te procesuara "</t>
  </si>
  <si>
    <t>Projekti nuk ka marre ende kod</t>
  </si>
  <si>
    <t>91604AK/  91604AJ</t>
  </si>
  <si>
    <t>91601AA/  91604AK</t>
  </si>
  <si>
    <t>91601AA</t>
  </si>
  <si>
    <t>91601AA                          91604AK</t>
  </si>
  <si>
    <t xml:space="preserve">91601AA                          </t>
  </si>
  <si>
    <t>Hendek financiar 2024-2025</t>
  </si>
  <si>
    <t>1 euro 109Leke</t>
  </si>
  <si>
    <t>Donatore</t>
  </si>
  <si>
    <t xml:space="preserve"> Programi 02120 "Forca e Luftimit"; Kodi i produktit: 91702AC</t>
  </si>
  <si>
    <t xml:space="preserve">III. Programi buxhetor që kontribuon për qëllimin e politikës: Programi 03140, Policia e Shtetit; Programi 02120 "Forca e luftimit", Forca Detare-Roja Bregdetare; Programi 01150 , Drejtoria e Pergjithshme e Doganave; </t>
  </si>
  <si>
    <t>Donatore/ MB</t>
  </si>
  <si>
    <t>Hartimi i projektaktit për ngritjen e Qendrës Kombëtare të Koordinimit për Menaxhimin e Integruar të Kufirit dhe ndjekjen e zbatimit të tij deri në fillimin e funksionimit.</t>
  </si>
  <si>
    <t xml:space="preserve">Ndjekja e kërkesave dhe vijimi i negociatave drejt nënshkrimit të marrëveshjeve të ripranimit me:
1. Indinë
2. Algjerinë
3. Egjyptin
4. Pakistanin
5. Marokun
</t>
  </si>
  <si>
    <t>Zhvillimi i projektit për përmirësimin e  infrastrukturës së lehtë dhe kushteve të trajtimit dhe akomodimit të migrantëve në Qendrën e Mbyllur për të Huajt Karreç</t>
  </si>
  <si>
    <r>
      <t xml:space="preserve">Nënshkrimi i protokollit për Pikën e Përbashkët të Kalimit </t>
    </r>
    <r>
      <rPr>
        <sz val="10"/>
        <color theme="1"/>
        <rFont val="Times New Roman"/>
        <family val="1"/>
      </rPr>
      <t>Qafë Prush</t>
    </r>
  </si>
  <si>
    <r>
      <t>Nënshkrimi</t>
    </r>
    <r>
      <rPr>
        <sz val="10"/>
        <color theme="1"/>
        <rFont val="Times New Roman"/>
        <family val="1"/>
      </rPr>
      <t xml:space="preserve"> dhe ndjekja e zbatimit e Protokollit ndërmjet Ministrisë së Brendshme të Republikës së Shqipërisë dhe Ministrisë së Punëve të Brendshme të Republikës së Kosovës për ndryshimin e protokollit ndërmjet Ministrisë së Brendshme të Republikës së Shqipërisë dhe Ministrisë së Punëve të Brendshme të Republikës së Kosovës për implementimin e kontrollit të përbashkët kufitar në Pikën e Përbashkët të Kalimit Kufitar Morinë/Kukës.</t>
    </r>
  </si>
  <si>
    <t xml:space="preserve">Pajisja e shërbimeve të Policisë Kufitare dhe Migracionit me automjete patrullimi dhe mjete transporti për shërbimet dhe migrantët e parregullt. </t>
  </si>
  <si>
    <t xml:space="preserve">Projekti i financuar nga BE-ja U4SAFEALB), </t>
  </si>
  <si>
    <t>Institucionet përfituese sipas projektit/Italian Agency for Development Cooperation (AICS)</t>
  </si>
  <si>
    <r>
      <rPr>
        <sz val="10"/>
        <color theme="1"/>
        <rFont val="Times New Roman"/>
        <family val="1"/>
      </rPr>
      <t>Institucionet përfituese</t>
    </r>
    <r>
      <rPr>
        <sz val="10"/>
        <color rgb="FF000000"/>
        <rFont val="Times New Roman"/>
        <family val="1"/>
      </rPr>
      <t xml:space="preserve"> BE/OKB</t>
    </r>
  </si>
  <si>
    <t>2.2.8</t>
  </si>
  <si>
    <t>Pjesëmarrja e  Drejtorisë së Përgjithshme të Doganave në Operacionet Ndërkombëtare të organizuara në kuadër të zbatimit të ligjit organizuar nga Organizata Boterore e Doganave.</t>
  </si>
  <si>
    <t>Hartimi i Rregullores së Përbashkët për zhvillimin e analizave të përbashkëta të riskut sipas standardeve CIRAM, si bazë për menaxhimin dhe bashkëpunimin e integruar të kufijve ndërmjet Policisë së Shtetit, Administratës Doganore, Autoritetit si dhe planifikimin dhe zbatimin e trajnimeve dhe aktiviteteve të përbashkëta.</t>
  </si>
  <si>
    <r>
      <t>MFE/DPD</t>
    </r>
    <r>
      <rPr>
        <sz val="10"/>
        <rFont val="Times New Roman"/>
        <family val="1"/>
      </rPr>
      <t>/Banka Boterore</t>
    </r>
  </si>
  <si>
    <t>Masa 1.1</t>
  </si>
  <si>
    <t>Masa 1.2</t>
  </si>
  <si>
    <t>Masa 1.3</t>
  </si>
  <si>
    <t>Masa 2.1</t>
  </si>
  <si>
    <t>Masa 2.2</t>
  </si>
  <si>
    <t>Masa 3.3</t>
  </si>
  <si>
    <t>Rishikimi i Planit Kombëtar të Kërkim Shpëtimit në RSH dhe Plani i Veprimit të tij</t>
  </si>
  <si>
    <t>Menaxhimi i Aseteve të Kufirit</t>
  </si>
  <si>
    <t>Bashkëpunim ndërinstitucional për realizimin e një studimi të plotë për ngritjen e Sinjalistikës Detare përgjatë gjithë bregdetit shqiptar (Vendosa e bovave sinjalizuese), në përputhjet me direktivat dhe standardet e BE</t>
  </si>
  <si>
    <t>Masa 3.1</t>
  </si>
  <si>
    <t>Masa 3.2</t>
  </si>
  <si>
    <t xml:space="preserve">Pajisja e shërbimeve të kontrollit të kufirit me pajisje speciale (fibro/video skope, me pajisje për kontrollin e dendësisë (buster), me pajisje për dedektimin e radioaktivitetit (pager) si dhe rritja e numrit të qenëve të policisë për lëndët narkotike. </t>
  </si>
  <si>
    <t>Projekt i ri që nuk ka marrë ende kod në PBA</t>
  </si>
  <si>
    <t>Masa 3.4</t>
  </si>
  <si>
    <t>Masa 3.5</t>
  </si>
  <si>
    <t>Masa 3.6</t>
  </si>
  <si>
    <t>Masa 4.1</t>
  </si>
  <si>
    <t>MFE/DND
MBZHR/AKU
MM/QNOD</t>
  </si>
  <si>
    <t>Masa 4.2</t>
  </si>
  <si>
    <t>Masa 4.3</t>
  </si>
  <si>
    <t>Masa 4.4</t>
  </si>
  <si>
    <t>Masa 5.1</t>
  </si>
  <si>
    <t>Masa 5.2</t>
  </si>
  <si>
    <t>Masa 5.3</t>
  </si>
  <si>
    <t>Projekt i ri</t>
  </si>
  <si>
    <t>Masa 5.4</t>
  </si>
  <si>
    <t>Masa 5.5</t>
  </si>
  <si>
    <t>Masa 6.1</t>
  </si>
  <si>
    <t>Masa 6.2</t>
  </si>
  <si>
    <t>Masa 6.3</t>
  </si>
  <si>
    <r>
      <t>Zbatimi i projektit për implementimin Sistemit të Kompjuterizuar të Tranzitit (New Computerized Transit System/NCTS) për shkëmbimin e të dhënave për mallrat tranzit</t>
    </r>
    <r>
      <rPr>
        <b/>
        <sz val="10"/>
        <rFont val="Times New Roman"/>
        <family val="1"/>
      </rPr>
      <t xml:space="preserve"> </t>
    </r>
  </si>
  <si>
    <t>Masa 1.4</t>
  </si>
  <si>
    <t>Masa 1.5</t>
  </si>
  <si>
    <t>Masa 1.6</t>
  </si>
  <si>
    <t>Masa 2.3</t>
  </si>
  <si>
    <t>3.2.1</t>
  </si>
  <si>
    <t>Vlerësim i plotë i fizibilitetit për hapjen e Pikave të reja të Kalimit Kufitar</t>
  </si>
  <si>
    <t>Rishikimi i procedurave për përzgjedhjen e shtetasve të huaj imigrantë të parregullt që hyjnë në vendin tonë në mënyrë të paligjshme nëpërmjet kufirit</t>
  </si>
  <si>
    <t>Masa 2.4</t>
  </si>
  <si>
    <t>Hartimi i rekomandimeve të dala nga analizat e riskut dhe ndjekja e zbatimit të tyre nga institucionet përgjegjëse</t>
  </si>
  <si>
    <t xml:space="preserve">PSH/MB
</t>
  </si>
  <si>
    <t>MFE/DPD
MBZHR/AKU</t>
  </si>
  <si>
    <t>MB, MIE, MTM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</si>
</sst>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00_-;\-* #,##0.00_-;_-* &quot;-&quot;??_-;_-@_-"/>
    <numFmt numFmtId="165" formatCode="_(* #,##0_);_(* \(#,##0\);_(* &quot;-&quot;??_);_(@_)"/>
  </numFmts>
  <fonts count="46" x14ac:knownFonts="1">
    <font>
      <sz val="11"/>
      <color theme="1"/>
      <name val="Calibri"/>
      <family val="2"/>
      <scheme val="minor"/>
    </font>
    <font>
      <b/>
      <sz val="11"/>
      <color indexed="8"/>
      <name val="Calibri"/>
      <family val="2"/>
    </font>
    <font>
      <sz val="10"/>
      <name val="Arial"/>
      <family val="2"/>
      <charset val="238"/>
    </font>
    <font>
      <sz val="10"/>
      <name val="Arial"/>
      <family val="2"/>
    </font>
    <font>
      <sz val="8"/>
      <name val="Calibri"/>
      <family val="2"/>
    </font>
    <font>
      <sz val="11"/>
      <color theme="1"/>
      <name val="Calibri"/>
      <family val="2"/>
      <scheme val="minor"/>
    </font>
    <font>
      <sz val="11"/>
      <color theme="0"/>
      <name val="Calibri"/>
      <family val="2"/>
      <scheme val="minor"/>
    </font>
    <font>
      <sz val="12"/>
      <color theme="1"/>
      <name val="Calibri"/>
      <family val="2"/>
      <scheme val="minor"/>
    </font>
    <font>
      <b/>
      <sz val="11"/>
      <color theme="1"/>
      <name val="Calibri"/>
      <family val="2"/>
      <scheme val="minor"/>
    </font>
    <font>
      <sz val="12"/>
      <color rgb="FF000000"/>
      <name val="Times New Roman"/>
      <family val="1"/>
    </font>
    <font>
      <b/>
      <sz val="12"/>
      <color rgb="FF000000"/>
      <name val="Times New Roman"/>
      <family val="1"/>
    </font>
    <font>
      <b/>
      <sz val="11"/>
      <color rgb="FFFF0000"/>
      <name val="Calibri"/>
      <family val="2"/>
      <scheme val="minor"/>
    </font>
    <font>
      <sz val="9"/>
      <color theme="1"/>
      <name val="Arial"/>
      <family val="2"/>
    </font>
    <font>
      <sz val="9"/>
      <color rgb="FF000000"/>
      <name val="Arial"/>
      <family val="2"/>
    </font>
    <font>
      <b/>
      <sz val="9"/>
      <color rgb="FF000000"/>
      <name val="Arial"/>
      <family val="2"/>
    </font>
    <font>
      <b/>
      <sz val="9"/>
      <color theme="1"/>
      <name val="Arial"/>
      <family val="2"/>
    </font>
    <font>
      <b/>
      <sz val="16"/>
      <color rgb="FFFF0000"/>
      <name val="Calibri"/>
      <family val="2"/>
      <scheme val="minor"/>
    </font>
    <font>
      <b/>
      <i/>
      <sz val="9"/>
      <color rgb="FFFF0000"/>
      <name val="Arial"/>
      <family val="2"/>
    </font>
    <font>
      <b/>
      <sz val="9"/>
      <color rgb="FFFFFFFF"/>
      <name val="Arial"/>
      <family val="2"/>
    </font>
    <font>
      <b/>
      <i/>
      <sz val="9"/>
      <color rgb="FF000000"/>
      <name val="Arial"/>
      <family val="2"/>
    </font>
    <font>
      <b/>
      <sz val="11"/>
      <color theme="1"/>
      <name val="Arial"/>
      <family val="2"/>
    </font>
    <font>
      <b/>
      <sz val="12"/>
      <color indexed="10"/>
      <name val="Calibri"/>
      <family val="2"/>
    </font>
    <font>
      <b/>
      <sz val="12"/>
      <color rgb="FFFF0000"/>
      <name val="Calibri"/>
      <family val="2"/>
      <scheme val="minor"/>
    </font>
    <font>
      <b/>
      <sz val="16"/>
      <color rgb="FF0070C0"/>
      <name val="Calibri"/>
      <family val="2"/>
      <scheme val="minor"/>
    </font>
    <font>
      <sz val="14"/>
      <color theme="0"/>
      <name val="Times New Roman"/>
      <family val="1"/>
    </font>
    <font>
      <b/>
      <sz val="8"/>
      <color rgb="FF000000"/>
      <name val="Arial"/>
      <family val="2"/>
    </font>
    <font>
      <sz val="8"/>
      <color rgb="FF000000"/>
      <name val="Arial"/>
      <family val="2"/>
    </font>
    <font>
      <b/>
      <sz val="10"/>
      <color theme="1"/>
      <name val="Times New Roman"/>
      <family val="1"/>
    </font>
    <font>
      <sz val="10"/>
      <color theme="1"/>
      <name val="Times New Roman"/>
      <family val="1"/>
    </font>
    <font>
      <b/>
      <sz val="10"/>
      <color rgb="FF000000"/>
      <name val="Times New Roman"/>
      <family val="1"/>
    </font>
    <font>
      <b/>
      <sz val="10"/>
      <name val="Times New Roman"/>
      <family val="1"/>
    </font>
    <font>
      <b/>
      <sz val="10"/>
      <color indexed="8"/>
      <name val="Times New Roman"/>
      <family val="1"/>
    </font>
    <font>
      <sz val="10"/>
      <color indexed="8"/>
      <name val="Times New Roman"/>
      <family val="1"/>
    </font>
    <font>
      <sz val="10"/>
      <color rgb="FF000000"/>
      <name val="Times New Roman"/>
      <family val="1"/>
    </font>
    <font>
      <sz val="10"/>
      <name val="Times New Roman"/>
      <family val="1"/>
    </font>
    <font>
      <b/>
      <sz val="10"/>
      <color rgb="FFFF0000"/>
      <name val="Times New Roman"/>
      <family val="1"/>
    </font>
    <font>
      <b/>
      <sz val="10"/>
      <color indexed="10"/>
      <name val="Times New Roman"/>
      <family val="1"/>
    </font>
    <font>
      <b/>
      <sz val="9"/>
      <name val="Times New Roman"/>
      <family val="1"/>
    </font>
    <font>
      <b/>
      <sz val="9"/>
      <color rgb="FF000000"/>
      <name val="Times New Roman"/>
      <family val="1"/>
    </font>
    <font>
      <b/>
      <sz val="9"/>
      <color theme="1"/>
      <name val="Times New Roman"/>
      <family val="1"/>
    </font>
    <font>
      <sz val="9"/>
      <color rgb="FF000000"/>
      <name val="Times New Roman"/>
      <family val="1"/>
    </font>
    <font>
      <sz val="9"/>
      <color rgb="FFFF0000"/>
      <name val="Times New Roman"/>
      <family val="1"/>
    </font>
    <font>
      <sz val="10"/>
      <color rgb="FFFF0000"/>
      <name val="Times New Roman"/>
      <family val="1"/>
    </font>
    <font>
      <sz val="9"/>
      <color indexed="8"/>
      <name val="Times New Roman"/>
      <family val="1"/>
    </font>
    <font>
      <sz val="11"/>
      <color rgb="FF000000"/>
      <name val="Times New Roman"/>
      <family val="1"/>
    </font>
    <font>
      <sz val="9"/>
      <name val="Times New Roman"/>
      <family val="1"/>
    </font>
  </fonts>
  <fills count="20">
    <fill>
      <patternFill patternType="none"/>
    </fill>
    <fill>
      <patternFill patternType="gray125"/>
    </fill>
    <fill>
      <patternFill patternType="solid">
        <fgColor theme="5"/>
      </patternFill>
    </fill>
    <fill>
      <patternFill patternType="solid">
        <fgColor theme="8"/>
      </patternFill>
    </fill>
    <fill>
      <patternFill patternType="solid">
        <fgColor theme="9"/>
      </patternFill>
    </fill>
    <fill>
      <patternFill patternType="solid">
        <fgColor rgb="FFFFFF00"/>
        <bgColor indexed="64"/>
      </patternFill>
    </fill>
    <fill>
      <patternFill patternType="solid">
        <fgColor rgb="FF92D050"/>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rgb="FF4472C4"/>
        <bgColor indexed="64"/>
      </patternFill>
    </fill>
    <fill>
      <patternFill patternType="solid">
        <fgColor rgb="FFD9E2F3"/>
        <bgColor indexed="64"/>
      </patternFill>
    </fill>
    <fill>
      <patternFill patternType="solid">
        <fgColor theme="0" tint="-4.9989318521683403E-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FFFFFF"/>
        <bgColor indexed="64"/>
      </patternFill>
    </fill>
    <fill>
      <patternFill patternType="solid">
        <fgColor theme="9" tint="0.59999389629810485"/>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top/>
      <bottom style="medium">
        <color rgb="FF4472C4"/>
      </bottom>
      <diagonal/>
    </border>
    <border>
      <left/>
      <right style="medium">
        <color rgb="FF8EAADB"/>
      </right>
      <top/>
      <bottom style="medium">
        <color rgb="FF8EAADB"/>
      </bottom>
      <diagonal/>
    </border>
    <border>
      <left/>
      <right style="medium">
        <color indexed="64"/>
      </right>
      <top/>
      <bottom style="medium">
        <color rgb="FF4472C4"/>
      </bottom>
      <diagonal/>
    </border>
    <border>
      <left style="medium">
        <color indexed="64"/>
      </left>
      <right style="medium">
        <color rgb="FF8EAADB"/>
      </right>
      <top/>
      <bottom style="medium">
        <color rgb="FF8EAADB"/>
      </bottom>
      <diagonal/>
    </border>
    <border>
      <left style="medium">
        <color indexed="64"/>
      </left>
      <right style="medium">
        <color rgb="FF8EAADB"/>
      </right>
      <top/>
      <bottom/>
      <diagonal/>
    </border>
    <border>
      <left style="medium">
        <color indexed="64"/>
      </left>
      <right style="medium">
        <color rgb="FF8EAADB"/>
      </right>
      <top/>
      <bottom style="medium">
        <color indexed="64"/>
      </bottom>
      <diagonal/>
    </border>
    <border>
      <left style="medium">
        <color rgb="FF8EAADB"/>
      </left>
      <right style="medium">
        <color indexed="64"/>
      </right>
      <top style="medium">
        <color rgb="FF4472C4"/>
      </top>
      <bottom/>
      <diagonal/>
    </border>
    <border>
      <left style="medium">
        <color rgb="FF8EAADB"/>
      </left>
      <right style="medium">
        <color indexed="64"/>
      </right>
      <top/>
      <bottom style="medium">
        <color rgb="FF8EAADB"/>
      </bottom>
      <diagonal/>
    </border>
    <border>
      <left style="medium">
        <color indexed="64"/>
      </left>
      <right style="medium">
        <color rgb="FF8EAADB"/>
      </right>
      <top style="medium">
        <color rgb="FF8EAADB"/>
      </top>
      <bottom/>
      <diagonal/>
    </border>
    <border>
      <left style="medium">
        <color indexed="64"/>
      </left>
      <right/>
      <top/>
      <bottom style="medium">
        <color rgb="FF4472C4"/>
      </bottom>
      <diagonal/>
    </border>
    <border>
      <left style="medium">
        <color indexed="64"/>
      </left>
      <right style="medium">
        <color rgb="FF8EAADB"/>
      </right>
      <top style="medium">
        <color rgb="FF4472C4"/>
      </top>
      <bottom/>
      <diagonal/>
    </border>
    <border>
      <left style="medium">
        <color rgb="FF8EAADB"/>
      </left>
      <right style="medium">
        <color rgb="FF8EAADB"/>
      </right>
      <top style="medium">
        <color rgb="FF8EAADB"/>
      </top>
      <bottom/>
      <diagonal/>
    </border>
    <border>
      <left style="medium">
        <color rgb="FF8EAADB"/>
      </left>
      <right style="medium">
        <color rgb="FF8EAADB"/>
      </right>
      <top/>
      <bottom style="medium">
        <color indexed="64"/>
      </bottom>
      <diagonal/>
    </border>
    <border>
      <left/>
      <right/>
      <top style="thin">
        <color indexed="64"/>
      </top>
      <bottom style="thin">
        <color indexed="64"/>
      </bottom>
      <diagonal/>
    </border>
    <border>
      <left style="medium">
        <color indexed="64"/>
      </left>
      <right style="medium">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medium">
        <color indexed="64"/>
      </left>
      <right style="thin">
        <color indexed="64"/>
      </right>
      <top/>
      <bottom style="thin">
        <color indexed="64"/>
      </bottom>
      <diagonal/>
    </border>
  </borders>
  <cellStyleXfs count="15">
    <xf numFmtId="0" fontId="0" fillId="0" borderId="0"/>
    <xf numFmtId="0" fontId="6" fillId="2"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43" fontId="5" fillId="0" borderId="0" applyFont="0" applyFill="0" applyBorder="0" applyAlignment="0" applyProtection="0"/>
    <xf numFmtId="43" fontId="3" fillId="0" borderId="0" applyFont="0" applyFill="0" applyBorder="0" applyAlignment="0" applyProtection="0"/>
    <xf numFmtId="164" fontId="5" fillId="0" borderId="0" applyFont="0" applyFill="0" applyBorder="0" applyAlignment="0" applyProtection="0"/>
    <xf numFmtId="0" fontId="3" fillId="0" borderId="0"/>
    <xf numFmtId="0" fontId="3" fillId="0" borderId="0"/>
    <xf numFmtId="0" fontId="3" fillId="0" borderId="0"/>
    <xf numFmtId="0" fontId="5" fillId="0" borderId="0"/>
    <xf numFmtId="0" fontId="7" fillId="0" borderId="0"/>
    <xf numFmtId="0" fontId="2" fillId="0" borderId="0"/>
    <xf numFmtId="0" fontId="3" fillId="0" borderId="0"/>
    <xf numFmtId="9" fontId="5" fillId="0" borderId="0" applyFont="0" applyFill="0" applyBorder="0" applyAlignment="0" applyProtection="0"/>
  </cellStyleXfs>
  <cellXfs count="233">
    <xf numFmtId="0" fontId="0" fillId="0" borderId="0" xfId="0"/>
    <xf numFmtId="0" fontId="9"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0" fillId="0" borderId="2" xfId="0" applyBorder="1"/>
    <xf numFmtId="3" fontId="10" fillId="0" borderId="10" xfId="0" applyNumberFormat="1" applyFont="1" applyBorder="1" applyAlignment="1">
      <alignment horizontal="center" vertical="center" wrapText="1"/>
    </xf>
    <xf numFmtId="3" fontId="10" fillId="0" borderId="11" xfId="0" applyNumberFormat="1" applyFont="1" applyBorder="1" applyAlignment="1">
      <alignment horizontal="center" vertical="center" wrapText="1"/>
    </xf>
    <xf numFmtId="3" fontId="10" fillId="0" borderId="12" xfId="0" applyNumberFormat="1" applyFont="1" applyBorder="1" applyAlignment="1">
      <alignment horizontal="center" vertical="center" wrapText="1"/>
    </xf>
    <xf numFmtId="3" fontId="9" fillId="0" borderId="1" xfId="4" applyNumberFormat="1" applyFont="1" applyFill="1" applyBorder="1" applyAlignment="1">
      <alignment horizontal="center" vertical="center" wrapText="1"/>
    </xf>
    <xf numFmtId="3" fontId="10" fillId="0" borderId="1" xfId="4" applyNumberFormat="1" applyFont="1" applyFill="1" applyBorder="1" applyAlignment="1">
      <alignment horizontal="center" vertical="center" wrapText="1"/>
    </xf>
    <xf numFmtId="3" fontId="0" fillId="0" borderId="0" xfId="0" applyNumberFormat="1" applyAlignment="1">
      <alignment horizontal="center" vertical="center"/>
    </xf>
    <xf numFmtId="3" fontId="8" fillId="0" borderId="13" xfId="4" applyNumberFormat="1" applyFont="1" applyBorder="1" applyAlignment="1">
      <alignment horizontal="center" vertical="center"/>
    </xf>
    <xf numFmtId="0" fontId="16" fillId="7" borderId="6" xfId="0" applyFont="1" applyFill="1" applyBorder="1" applyAlignment="1">
      <alignment vertical="center" wrapText="1"/>
    </xf>
    <xf numFmtId="0" fontId="16" fillId="7" borderId="2" xfId="0" applyFont="1" applyFill="1" applyBorder="1" applyAlignment="1">
      <alignment vertical="center"/>
    </xf>
    <xf numFmtId="3" fontId="16" fillId="7" borderId="2" xfId="4" applyNumberFormat="1" applyFont="1" applyFill="1" applyBorder="1" applyAlignment="1">
      <alignment horizontal="center" vertical="center"/>
    </xf>
    <xf numFmtId="3" fontId="0" fillId="0" borderId="0" xfId="0" applyNumberFormat="1"/>
    <xf numFmtId="0" fontId="0" fillId="5" borderId="0" xfId="0" applyFill="1"/>
    <xf numFmtId="0" fontId="0" fillId="11" borderId="30" xfId="0" applyFill="1" applyBorder="1" applyAlignment="1">
      <alignment vertical="center" wrapText="1"/>
    </xf>
    <xf numFmtId="0" fontId="18" fillId="11" borderId="30" xfId="0" applyFont="1" applyFill="1" applyBorder="1" applyAlignment="1">
      <alignment horizontal="center" vertical="center" wrapText="1"/>
    </xf>
    <xf numFmtId="0" fontId="13" fillId="12" borderId="31" xfId="0" applyFont="1" applyFill="1" applyBorder="1" applyAlignment="1">
      <alignment horizontal="center" vertical="center" wrapText="1"/>
    </xf>
    <xf numFmtId="3" fontId="13" fillId="12" borderId="31" xfId="0" applyNumberFormat="1" applyFont="1" applyFill="1" applyBorder="1" applyAlignment="1">
      <alignment horizontal="center" vertical="center" wrapText="1"/>
    </xf>
    <xf numFmtId="0" fontId="12" fillId="0" borderId="31" xfId="0" applyFont="1" applyBorder="1" applyAlignment="1">
      <alignment horizontal="center" vertical="center" wrapText="1"/>
    </xf>
    <xf numFmtId="3" fontId="12" fillId="0" borderId="31" xfId="0" applyNumberFormat="1" applyFont="1" applyBorder="1" applyAlignment="1">
      <alignment horizontal="center" vertical="center" wrapText="1"/>
    </xf>
    <xf numFmtId="0" fontId="15" fillId="12" borderId="31" xfId="0" applyFont="1" applyFill="1" applyBorder="1" applyAlignment="1">
      <alignment horizontal="center" vertical="center" wrapText="1"/>
    </xf>
    <xf numFmtId="3" fontId="14" fillId="12" borderId="31" xfId="0" applyNumberFormat="1" applyFont="1" applyFill="1" applyBorder="1" applyAlignment="1">
      <alignment horizontal="center" vertical="center" wrapText="1"/>
    </xf>
    <xf numFmtId="3" fontId="11" fillId="0" borderId="0" xfId="0" applyNumberFormat="1" applyFont="1" applyAlignment="1">
      <alignment horizontal="center" vertical="center"/>
    </xf>
    <xf numFmtId="0" fontId="18" fillId="11" borderId="28" xfId="0" applyFont="1" applyFill="1" applyBorder="1" applyAlignment="1">
      <alignment horizontal="center" vertical="center" wrapText="1"/>
    </xf>
    <xf numFmtId="0" fontId="18" fillId="11" borderId="0" xfId="0" applyFont="1" applyFill="1" applyAlignment="1">
      <alignment horizontal="center" vertical="center" wrapText="1"/>
    </xf>
    <xf numFmtId="0" fontId="18" fillId="11" borderId="16" xfId="0" applyFont="1" applyFill="1" applyBorder="1" applyAlignment="1">
      <alignment horizontal="center" vertical="center" wrapText="1"/>
    </xf>
    <xf numFmtId="0" fontId="0" fillId="11" borderId="32" xfId="0" applyFill="1" applyBorder="1" applyAlignment="1">
      <alignment vertical="center" wrapText="1"/>
    </xf>
    <xf numFmtId="0" fontId="18" fillId="11" borderId="27" xfId="0" applyFont="1" applyFill="1" applyBorder="1" applyAlignment="1">
      <alignment horizontal="center" vertical="center" wrapText="1"/>
    </xf>
    <xf numFmtId="3" fontId="22" fillId="6" borderId="9" xfId="0" applyNumberFormat="1" applyFont="1" applyFill="1" applyBorder="1" applyAlignment="1">
      <alignment horizontal="center" vertical="center"/>
    </xf>
    <xf numFmtId="3" fontId="22" fillId="0" borderId="2" xfId="0" applyNumberFormat="1" applyFont="1" applyBorder="1" applyAlignment="1">
      <alignment horizontal="center" vertical="center"/>
    </xf>
    <xf numFmtId="0" fontId="7" fillId="0" borderId="0" xfId="0" applyFont="1"/>
    <xf numFmtId="3" fontId="7" fillId="0" borderId="0" xfId="0" applyNumberFormat="1" applyFont="1" applyAlignment="1">
      <alignment horizontal="center" vertical="center"/>
    </xf>
    <xf numFmtId="3" fontId="7" fillId="0" borderId="0" xfId="0" applyNumberFormat="1" applyFont="1"/>
    <xf numFmtId="3" fontId="7" fillId="0" borderId="0" xfId="14" applyNumberFormat="1" applyFont="1" applyAlignment="1">
      <alignment horizontal="center" vertical="center"/>
    </xf>
    <xf numFmtId="3" fontId="24" fillId="4" borderId="1" xfId="3" applyNumberFormat="1" applyFont="1" applyBorder="1" applyAlignment="1">
      <alignment horizontal="center" vertical="center"/>
    </xf>
    <xf numFmtId="3" fontId="24" fillId="3" borderId="1" xfId="2" applyNumberFormat="1" applyFont="1" applyBorder="1" applyAlignment="1">
      <alignment horizontal="center" vertical="center" wrapText="1"/>
    </xf>
    <xf numFmtId="3" fontId="24" fillId="3" borderId="1" xfId="2" applyNumberFormat="1" applyFont="1" applyBorder="1" applyAlignment="1">
      <alignment horizontal="center" vertical="center"/>
    </xf>
    <xf numFmtId="3" fontId="24" fillId="2" borderId="1" xfId="1" applyNumberFormat="1" applyFont="1" applyBorder="1" applyAlignment="1">
      <alignment horizontal="center" vertical="center"/>
    </xf>
    <xf numFmtId="0" fontId="14" fillId="12" borderId="33" xfId="0" applyFont="1" applyFill="1" applyBorder="1" applyAlignment="1">
      <alignment horizontal="center" vertical="center" wrapText="1"/>
    </xf>
    <xf numFmtId="0" fontId="15" fillId="0" borderId="34" xfId="0" applyFont="1" applyBorder="1" applyAlignment="1">
      <alignment horizontal="center" vertical="center" wrapText="1"/>
    </xf>
    <xf numFmtId="0" fontId="17" fillId="0" borderId="35" xfId="0" applyFont="1" applyBorder="1" applyAlignment="1">
      <alignment horizontal="center" vertical="center" wrapText="1"/>
    </xf>
    <xf numFmtId="165" fontId="0" fillId="0" borderId="0" xfId="4" applyNumberFormat="1" applyFont="1"/>
    <xf numFmtId="165" fontId="0" fillId="0" borderId="0" xfId="0" applyNumberFormat="1"/>
    <xf numFmtId="0" fontId="1" fillId="0" borderId="5" xfId="0" applyFont="1" applyBorder="1" applyAlignment="1">
      <alignment vertical="center" wrapText="1"/>
    </xf>
    <xf numFmtId="0" fontId="7" fillId="0" borderId="6" xfId="0" applyFont="1" applyBorder="1" applyAlignment="1">
      <alignment vertical="center" wrapText="1"/>
    </xf>
    <xf numFmtId="0" fontId="9" fillId="14" borderId="1" xfId="0" applyFont="1" applyFill="1" applyBorder="1" applyAlignment="1">
      <alignment horizontal="center" vertical="center" wrapText="1"/>
    </xf>
    <xf numFmtId="0" fontId="27" fillId="0" borderId="0" xfId="0" applyFont="1" applyAlignment="1">
      <alignment horizontal="center"/>
    </xf>
    <xf numFmtId="0" fontId="27" fillId="0" borderId="0" xfId="0" applyFont="1"/>
    <xf numFmtId="0" fontId="27" fillId="0" borderId="0" xfId="0" applyFont="1" applyAlignment="1">
      <alignment horizontal="center" vertical="center"/>
    </xf>
    <xf numFmtId="0" fontId="28" fillId="0" borderId="0" xfId="0" applyFont="1" applyAlignment="1">
      <alignment horizontal="center" vertical="center"/>
    </xf>
    <xf numFmtId="3" fontId="28" fillId="0" borderId="0" xfId="0" applyNumberFormat="1" applyFont="1" applyAlignment="1">
      <alignment horizontal="center" vertical="center"/>
    </xf>
    <xf numFmtId="0" fontId="28" fillId="0" borderId="0" xfId="0" applyFont="1"/>
    <xf numFmtId="0" fontId="29" fillId="0" borderId="23" xfId="0" applyFont="1" applyBorder="1" applyAlignment="1">
      <alignment horizontal="center" vertical="center" wrapText="1"/>
    </xf>
    <xf numFmtId="3" fontId="29" fillId="0" borderId="7" xfId="0" applyNumberFormat="1" applyFont="1" applyBorder="1" applyAlignment="1">
      <alignment horizontal="center" vertical="center" wrapText="1"/>
    </xf>
    <xf numFmtId="3" fontId="29" fillId="0" borderId="15" xfId="0" applyNumberFormat="1" applyFont="1" applyBorder="1" applyAlignment="1">
      <alignment horizontal="center" vertical="center" wrapText="1"/>
    </xf>
    <xf numFmtId="3" fontId="29" fillId="0" borderId="16" xfId="0" applyNumberFormat="1" applyFont="1" applyBorder="1" applyAlignment="1">
      <alignment horizontal="center" vertical="center" wrapText="1"/>
    </xf>
    <xf numFmtId="3" fontId="29" fillId="0" borderId="0" xfId="0" applyNumberFormat="1" applyFont="1" applyAlignment="1">
      <alignment horizontal="center" vertical="center" wrapText="1"/>
    </xf>
    <xf numFmtId="0" fontId="29" fillId="15" borderId="1" xfId="0" applyFont="1" applyFill="1" applyBorder="1" applyAlignment="1">
      <alignment horizontal="center" vertical="center" wrapText="1"/>
    </xf>
    <xf numFmtId="0" fontId="31" fillId="15" borderId="14" xfId="0" applyFont="1" applyFill="1" applyBorder="1" applyAlignment="1">
      <alignment vertical="center" wrapText="1"/>
    </xf>
    <xf numFmtId="0" fontId="33" fillId="15" borderId="1" xfId="0" applyFont="1" applyFill="1" applyBorder="1" applyAlignment="1">
      <alignment horizontal="center" vertical="center" wrapText="1"/>
    </xf>
    <xf numFmtId="3" fontId="33" fillId="15" borderId="1" xfId="4" applyNumberFormat="1" applyFont="1" applyFill="1" applyBorder="1" applyAlignment="1">
      <alignment horizontal="center" vertical="center" wrapText="1"/>
    </xf>
    <xf numFmtId="0" fontId="28" fillId="14" borderId="0" xfId="0" applyFont="1" applyFill="1"/>
    <xf numFmtId="0" fontId="29" fillId="14" borderId="1" xfId="0" applyFont="1" applyFill="1" applyBorder="1" applyAlignment="1">
      <alignment horizontal="center" vertical="center" wrapText="1"/>
    </xf>
    <xf numFmtId="0" fontId="28" fillId="14" borderId="1" xfId="0" applyFont="1" applyFill="1" applyBorder="1" applyAlignment="1">
      <alignment horizontal="center" vertical="center" wrapText="1"/>
    </xf>
    <xf numFmtId="0" fontId="33" fillId="14" borderId="1" xfId="0" applyFont="1" applyFill="1" applyBorder="1" applyAlignment="1">
      <alignment horizontal="center" vertical="center" wrapText="1"/>
    </xf>
    <xf numFmtId="3" fontId="33" fillId="14" borderId="1" xfId="0" applyNumberFormat="1" applyFont="1" applyFill="1" applyBorder="1" applyAlignment="1">
      <alignment horizontal="center" vertical="center" wrapText="1"/>
    </xf>
    <xf numFmtId="3" fontId="33" fillId="14" borderId="1" xfId="4" applyNumberFormat="1" applyFont="1" applyFill="1" applyBorder="1" applyAlignment="1">
      <alignment horizontal="center" vertical="center" wrapText="1"/>
    </xf>
    <xf numFmtId="0" fontId="27" fillId="14" borderId="1" xfId="0" applyFont="1" applyFill="1" applyBorder="1" applyAlignment="1">
      <alignment horizontal="center" vertical="center" wrapText="1"/>
    </xf>
    <xf numFmtId="0" fontId="29" fillId="9" borderId="1" xfId="0" applyFont="1" applyFill="1" applyBorder="1" applyAlignment="1">
      <alignment horizontal="center" vertical="center" wrapText="1"/>
    </xf>
    <xf numFmtId="0" fontId="35" fillId="9" borderId="1" xfId="0" applyFont="1" applyFill="1" applyBorder="1" applyAlignment="1">
      <alignment horizontal="left" vertical="center" wrapText="1"/>
    </xf>
    <xf numFmtId="3" fontId="35" fillId="8" borderId="1" xfId="4" applyNumberFormat="1" applyFont="1" applyFill="1" applyBorder="1" applyAlignment="1">
      <alignment horizontal="center" vertical="center" wrapText="1"/>
    </xf>
    <xf numFmtId="0" fontId="31" fillId="15" borderId="1" xfId="0" applyFont="1" applyFill="1" applyBorder="1" applyAlignment="1">
      <alignment horizontal="left" vertical="center" wrapText="1"/>
    </xf>
    <xf numFmtId="3" fontId="35" fillId="9" borderId="1" xfId="4" applyNumberFormat="1" applyFont="1" applyFill="1" applyBorder="1" applyAlignment="1">
      <alignment horizontal="center" vertical="center" wrapText="1"/>
    </xf>
    <xf numFmtId="0" fontId="31" fillId="15" borderId="1" xfId="0" applyFont="1" applyFill="1" applyBorder="1" applyAlignment="1">
      <alignment vertical="center" wrapText="1"/>
    </xf>
    <xf numFmtId="0" fontId="34" fillId="14" borderId="1" xfId="0" applyFont="1" applyFill="1" applyBorder="1" applyAlignment="1">
      <alignment horizontal="center" vertical="center" wrapText="1"/>
    </xf>
    <xf numFmtId="0" fontId="33" fillId="14" borderId="1" xfId="0" applyFont="1" applyFill="1" applyBorder="1" applyAlignment="1">
      <alignment horizontal="left" vertical="center" wrapText="1"/>
    </xf>
    <xf numFmtId="0" fontId="29" fillId="0" borderId="1" xfId="0" applyFont="1" applyBorder="1" applyAlignment="1">
      <alignment horizontal="center" vertical="center" wrapText="1"/>
    </xf>
    <xf numFmtId="165" fontId="35" fillId="9" borderId="1" xfId="4" applyNumberFormat="1" applyFont="1" applyFill="1" applyBorder="1" applyAlignment="1">
      <alignment horizontal="center" vertical="center" wrapText="1"/>
    </xf>
    <xf numFmtId="0" fontId="27" fillId="14" borderId="0" xfId="0" applyFont="1" applyFill="1"/>
    <xf numFmtId="0" fontId="36" fillId="9" borderId="1" xfId="0" applyFont="1" applyFill="1" applyBorder="1" applyAlignment="1">
      <alignment horizontal="left" vertical="center" wrapText="1"/>
    </xf>
    <xf numFmtId="0" fontId="27" fillId="9" borderId="1" xfId="0" applyFont="1" applyFill="1" applyBorder="1" applyAlignment="1">
      <alignment horizontal="center" vertical="center" wrapText="1"/>
    </xf>
    <xf numFmtId="3" fontId="29" fillId="0" borderId="1" xfId="0" applyNumberFormat="1" applyFont="1" applyBorder="1" applyAlignment="1">
      <alignment horizontal="center" vertical="center" wrapText="1"/>
    </xf>
    <xf numFmtId="0" fontId="33" fillId="14" borderId="1" xfId="0" applyFont="1" applyFill="1" applyBorder="1" applyAlignment="1">
      <alignment vertical="center" wrapText="1"/>
    </xf>
    <xf numFmtId="0" fontId="33" fillId="15" borderId="1" xfId="0" applyFont="1" applyFill="1" applyBorder="1" applyAlignment="1">
      <alignment vertical="center" wrapText="1"/>
    </xf>
    <xf numFmtId="0" fontId="27" fillId="10" borderId="1" xfId="0" applyFont="1" applyFill="1" applyBorder="1" applyAlignment="1">
      <alignment horizontal="center"/>
    </xf>
    <xf numFmtId="0" fontId="36" fillId="10" borderId="1" xfId="0" applyFont="1" applyFill="1" applyBorder="1" applyAlignment="1">
      <alignment vertical="center"/>
    </xf>
    <xf numFmtId="0" fontId="28" fillId="10" borderId="1" xfId="0" applyFont="1" applyFill="1" applyBorder="1" applyAlignment="1">
      <alignment horizontal="center" vertical="center"/>
    </xf>
    <xf numFmtId="3" fontId="35" fillId="10" borderId="1" xfId="0" applyNumberFormat="1" applyFont="1" applyFill="1" applyBorder="1" applyAlignment="1">
      <alignment horizontal="center" vertical="center"/>
    </xf>
    <xf numFmtId="0" fontId="28" fillId="0" borderId="1" xfId="0" applyFont="1" applyBorder="1" applyAlignment="1">
      <alignment vertical="center" wrapText="1"/>
    </xf>
    <xf numFmtId="0" fontId="38" fillId="0" borderId="1" xfId="0" applyFont="1" applyBorder="1" applyAlignment="1">
      <alignment horizontal="center" vertical="center" wrapText="1"/>
    </xf>
    <xf numFmtId="0" fontId="38" fillId="14" borderId="1" xfId="0" applyFont="1" applyFill="1" applyBorder="1" applyAlignment="1">
      <alignment horizontal="center" vertical="center" wrapText="1"/>
    </xf>
    <xf numFmtId="0" fontId="38" fillId="15" borderId="1" xfId="0" applyFont="1" applyFill="1" applyBorder="1" applyAlignment="1">
      <alignment horizontal="center" vertical="center" wrapText="1"/>
    </xf>
    <xf numFmtId="0" fontId="40" fillId="14" borderId="1" xfId="0" applyFont="1" applyFill="1" applyBorder="1" applyAlignment="1">
      <alignment horizontal="center" vertical="center" wrapText="1"/>
    </xf>
    <xf numFmtId="0" fontId="40" fillId="18" borderId="1" xfId="0" applyFont="1" applyFill="1" applyBorder="1" applyAlignment="1">
      <alignment horizontal="center" vertical="center" wrapText="1"/>
    </xf>
    <xf numFmtId="0" fontId="39" fillId="14" borderId="1" xfId="0" applyFont="1" applyFill="1" applyBorder="1" applyAlignment="1">
      <alignment horizontal="center" vertical="center" wrapText="1"/>
    </xf>
    <xf numFmtId="0" fontId="39" fillId="18" borderId="1" xfId="0" applyFont="1" applyFill="1" applyBorder="1" applyAlignment="1">
      <alignment horizontal="center" vertical="center" wrapText="1"/>
    </xf>
    <xf numFmtId="0" fontId="42" fillId="14" borderId="1" xfId="0" applyFont="1" applyFill="1" applyBorder="1" applyAlignment="1">
      <alignment horizontal="center" vertical="center" wrapText="1"/>
    </xf>
    <xf numFmtId="0" fontId="42" fillId="0" borderId="1" xfId="0" applyFont="1" applyBorder="1" applyAlignment="1">
      <alignment horizontal="center" vertical="center" wrapText="1"/>
    </xf>
    <xf numFmtId="3" fontId="40" fillId="14" borderId="1" xfId="0" applyNumberFormat="1" applyFont="1" applyFill="1" applyBorder="1" applyAlignment="1">
      <alignment horizontal="center" vertical="center" wrapText="1"/>
    </xf>
    <xf numFmtId="3" fontId="40" fillId="14" borderId="1" xfId="4" applyNumberFormat="1" applyFont="1" applyFill="1" applyBorder="1" applyAlignment="1">
      <alignment horizontal="center" vertical="center" wrapText="1"/>
    </xf>
    <xf numFmtId="0" fontId="31" fillId="15" borderId="1" xfId="0" applyFont="1" applyFill="1" applyBorder="1" applyAlignment="1">
      <alignment vertical="top" wrapText="1"/>
    </xf>
    <xf numFmtId="0" fontId="40" fillId="0" borderId="1" xfId="0" applyFont="1" applyBorder="1" applyAlignment="1">
      <alignment horizontal="center" vertical="center" wrapText="1"/>
    </xf>
    <xf numFmtId="0" fontId="33" fillId="0" borderId="1" xfId="0" applyFont="1" applyBorder="1" applyAlignment="1">
      <alignment horizontal="center" vertical="center" wrapText="1"/>
    </xf>
    <xf numFmtId="3" fontId="33" fillId="0" borderId="1" xfId="4" applyNumberFormat="1" applyFont="1" applyFill="1" applyBorder="1" applyAlignment="1">
      <alignment horizontal="center" vertical="center" wrapText="1"/>
    </xf>
    <xf numFmtId="0" fontId="40" fillId="15" borderId="1" xfId="0" applyFont="1" applyFill="1" applyBorder="1" applyAlignment="1">
      <alignment horizontal="center" vertical="center" wrapText="1"/>
    </xf>
    <xf numFmtId="3" fontId="40" fillId="15" borderId="1" xfId="4" applyNumberFormat="1" applyFont="1" applyFill="1" applyBorder="1" applyAlignment="1">
      <alignment horizontal="center" vertical="center" wrapText="1"/>
    </xf>
    <xf numFmtId="0" fontId="27" fillId="0" borderId="1" xfId="0" applyFont="1" applyBorder="1" applyAlignment="1">
      <alignment horizontal="center" vertical="center" wrapText="1"/>
    </xf>
    <xf numFmtId="0" fontId="38" fillId="14" borderId="14" xfId="0" applyFont="1" applyFill="1" applyBorder="1" applyAlignment="1">
      <alignment horizontal="center" vertical="center" wrapText="1"/>
    </xf>
    <xf numFmtId="3" fontId="40" fillId="14" borderId="8" xfId="4" applyNumberFormat="1" applyFont="1" applyFill="1" applyBorder="1" applyAlignment="1">
      <alignment horizontal="center" vertical="center" wrapText="1"/>
    </xf>
    <xf numFmtId="0" fontId="34" fillId="0" borderId="1" xfId="0" applyFont="1" applyBorder="1" applyAlignment="1">
      <alignment horizontal="center" vertical="center" wrapText="1"/>
    </xf>
    <xf numFmtId="0" fontId="37" fillId="0" borderId="1" xfId="0" applyFont="1" applyBorder="1" applyAlignment="1">
      <alignment horizontal="center" vertical="center" wrapText="1"/>
    </xf>
    <xf numFmtId="0" fontId="43" fillId="14" borderId="1" xfId="0" applyFont="1" applyFill="1" applyBorder="1" applyAlignment="1">
      <alignment horizontal="center" vertical="center" wrapText="1"/>
    </xf>
    <xf numFmtId="0" fontId="33" fillId="0" borderId="1" xfId="0" applyFont="1" applyBorder="1" applyAlignment="1">
      <alignment vertical="center" wrapText="1"/>
    </xf>
    <xf numFmtId="3" fontId="33" fillId="0" borderId="1" xfId="0" applyNumberFormat="1" applyFont="1" applyBorder="1" applyAlignment="1">
      <alignment horizontal="center" vertical="center" wrapText="1"/>
    </xf>
    <xf numFmtId="0" fontId="1" fillId="0" borderId="47" xfId="0" applyFont="1" applyBorder="1" applyAlignment="1">
      <alignment vertical="center" wrapText="1"/>
    </xf>
    <xf numFmtId="0" fontId="44" fillId="0" borderId="1" xfId="0" applyFont="1" applyBorder="1" applyAlignment="1">
      <alignment horizontal="center" wrapText="1"/>
    </xf>
    <xf numFmtId="0" fontId="44" fillId="0" borderId="1" xfId="0" applyFont="1" applyBorder="1" applyAlignment="1">
      <alignment horizontal="center" vertical="center" wrapText="1"/>
    </xf>
    <xf numFmtId="0" fontId="27" fillId="0" borderId="1" xfId="0" applyFont="1" applyBorder="1" applyAlignment="1">
      <alignment vertical="center" wrapText="1"/>
    </xf>
    <xf numFmtId="0" fontId="28" fillId="0" borderId="0" xfId="0" applyFont="1" applyAlignment="1">
      <alignment vertical="center" wrapText="1"/>
    </xf>
    <xf numFmtId="0" fontId="33" fillId="0" borderId="1" xfId="0" applyFont="1" applyBorder="1" applyAlignment="1">
      <alignment horizontal="left" vertical="center" wrapText="1"/>
    </xf>
    <xf numFmtId="0" fontId="33" fillId="0" borderId="0" xfId="0" applyFont="1" applyAlignment="1">
      <alignment vertical="center" wrapText="1"/>
    </xf>
    <xf numFmtId="0" fontId="29" fillId="0" borderId="1" xfId="0" applyFont="1" applyBorder="1" applyAlignment="1">
      <alignment horizontal="left" vertical="center" wrapText="1"/>
    </xf>
    <xf numFmtId="0" fontId="30" fillId="0" borderId="1" xfId="0" applyFont="1" applyBorder="1" applyAlignment="1">
      <alignment horizontal="left" vertical="center" wrapText="1"/>
    </xf>
    <xf numFmtId="0" fontId="28" fillId="0" borderId="1" xfId="0" applyFont="1" applyBorder="1" applyAlignment="1">
      <alignment vertical="top" wrapText="1"/>
    </xf>
    <xf numFmtId="0" fontId="28" fillId="0" borderId="1" xfId="0" applyFont="1" applyBorder="1" applyAlignment="1">
      <alignment horizontal="left" vertical="center" wrapText="1"/>
    </xf>
    <xf numFmtId="0" fontId="27" fillId="0" borderId="1" xfId="0" applyFont="1" applyBorder="1" applyAlignment="1">
      <alignment horizontal="left" vertical="center" wrapText="1"/>
    </xf>
    <xf numFmtId="0" fontId="27" fillId="0" borderId="45" xfId="0" applyFont="1" applyBorder="1" applyAlignment="1">
      <alignment vertical="center" wrapText="1"/>
    </xf>
    <xf numFmtId="0" fontId="31" fillId="0" borderId="1" xfId="0" applyFont="1" applyBorder="1" applyAlignment="1">
      <alignment horizontal="left" vertical="center" wrapText="1"/>
    </xf>
    <xf numFmtId="0" fontId="27" fillId="0" borderId="0" xfId="0" applyFont="1" applyAlignment="1">
      <alignment vertical="center" wrapText="1"/>
    </xf>
    <xf numFmtId="0" fontId="30" fillId="0" borderId="1" xfId="0" applyFont="1" applyBorder="1" applyAlignment="1">
      <alignment vertical="center" wrapText="1"/>
    </xf>
    <xf numFmtId="0" fontId="27" fillId="14" borderId="1" xfId="0" applyFont="1" applyFill="1" applyBorder="1" applyAlignment="1">
      <alignment vertical="center" wrapText="1"/>
    </xf>
    <xf numFmtId="0" fontId="34" fillId="0" borderId="1" xfId="0" applyFont="1" applyBorder="1" applyAlignment="1">
      <alignment vertical="center" wrapText="1"/>
    </xf>
    <xf numFmtId="0" fontId="28" fillId="14" borderId="0" xfId="0" applyFont="1" applyFill="1" applyAlignment="1">
      <alignment horizontal="center" vertical="center"/>
    </xf>
    <xf numFmtId="0" fontId="31" fillId="15" borderId="1" xfId="0" applyFont="1" applyFill="1" applyBorder="1" applyAlignment="1">
      <alignment horizontal="left" vertical="top" wrapText="1"/>
    </xf>
    <xf numFmtId="3" fontId="40" fillId="0" borderId="1" xfId="0" applyNumberFormat="1" applyFont="1" applyBorder="1" applyAlignment="1">
      <alignment horizontal="center" vertical="center" wrapText="1"/>
    </xf>
    <xf numFmtId="3" fontId="9" fillId="0" borderId="1" xfId="0" applyNumberFormat="1" applyFont="1" applyBorder="1" applyAlignment="1">
      <alignment horizontal="center" vertical="center" wrapText="1"/>
    </xf>
    <xf numFmtId="0" fontId="31" fillId="15" borderId="14" xfId="0" applyFont="1" applyFill="1" applyBorder="1" applyAlignment="1">
      <alignment horizontal="left" vertical="top" wrapText="1"/>
    </xf>
    <xf numFmtId="0" fontId="28" fillId="19" borderId="1" xfId="0" applyFont="1" applyFill="1" applyBorder="1" applyAlignment="1">
      <alignment vertical="center" wrapText="1"/>
    </xf>
    <xf numFmtId="0" fontId="28" fillId="19" borderId="0" xfId="0" applyFont="1" applyFill="1"/>
    <xf numFmtId="0" fontId="42" fillId="19" borderId="1" xfId="0" applyFont="1" applyFill="1" applyBorder="1" applyAlignment="1">
      <alignment horizontal="center" vertical="center" wrapText="1"/>
    </xf>
    <xf numFmtId="0" fontId="33" fillId="19" borderId="1" xfId="0" applyFont="1" applyFill="1" applyBorder="1" applyAlignment="1">
      <alignment horizontal="center" vertical="center" wrapText="1"/>
    </xf>
    <xf numFmtId="0" fontId="29" fillId="19" borderId="1" xfId="0" applyFont="1" applyFill="1" applyBorder="1" applyAlignment="1">
      <alignment horizontal="center" vertical="center" wrapText="1"/>
    </xf>
    <xf numFmtId="3" fontId="33" fillId="19" borderId="1" xfId="4" applyNumberFormat="1" applyFont="1" applyFill="1" applyBorder="1" applyAlignment="1">
      <alignment horizontal="center" vertical="center" wrapText="1"/>
    </xf>
    <xf numFmtId="3" fontId="40" fillId="19" borderId="1" xfId="0" applyNumberFormat="1" applyFont="1" applyFill="1" applyBorder="1" applyAlignment="1">
      <alignment horizontal="center" vertical="center" wrapText="1"/>
    </xf>
    <xf numFmtId="0" fontId="28" fillId="0" borderId="1" xfId="0" applyFont="1" applyBorder="1" applyAlignment="1">
      <alignment horizontal="center" vertical="center" wrapText="1"/>
    </xf>
    <xf numFmtId="0" fontId="28" fillId="14" borderId="0" xfId="0" applyFont="1" applyFill="1" applyAlignment="1">
      <alignment vertical="center" wrapText="1"/>
    </xf>
    <xf numFmtId="0" fontId="34" fillId="14" borderId="1" xfId="0" quotePrefix="1" applyFont="1" applyFill="1" applyBorder="1" applyAlignment="1">
      <alignment horizontal="center" vertical="center" wrapText="1"/>
    </xf>
    <xf numFmtId="0" fontId="29" fillId="0" borderId="1" xfId="0" applyFont="1" applyBorder="1" applyAlignment="1">
      <alignment horizontal="center" vertical="center" wrapText="1"/>
    </xf>
    <xf numFmtId="0" fontId="35" fillId="17" borderId="14" xfId="0" applyFont="1" applyFill="1" applyBorder="1" applyAlignment="1">
      <alignment horizontal="center" vertical="center" wrapText="1"/>
    </xf>
    <xf numFmtId="0" fontId="35" fillId="17" borderId="43" xfId="0" applyFont="1" applyFill="1" applyBorder="1" applyAlignment="1">
      <alignment horizontal="center" vertical="center" wrapText="1"/>
    </xf>
    <xf numFmtId="0" fontId="35" fillId="16" borderId="26" xfId="0" applyFont="1" applyFill="1" applyBorder="1" applyAlignment="1">
      <alignment horizontal="center" vertical="center" wrapText="1"/>
    </xf>
    <xf numFmtId="0" fontId="35" fillId="16" borderId="46" xfId="0" applyFont="1" applyFill="1" applyBorder="1" applyAlignment="1">
      <alignment horizontal="center" vertical="center" wrapText="1"/>
    </xf>
    <xf numFmtId="0" fontId="30" fillId="13" borderId="19" xfId="0" applyFont="1" applyFill="1" applyBorder="1" applyAlignment="1">
      <alignment horizontal="center" vertical="center" wrapText="1"/>
    </xf>
    <xf numFmtId="0" fontId="30" fillId="13" borderId="20" xfId="0" applyFont="1" applyFill="1" applyBorder="1" applyAlignment="1">
      <alignment horizontal="center" vertical="center" wrapText="1"/>
    </xf>
    <xf numFmtId="0" fontId="30" fillId="13" borderId="21" xfId="0" applyFont="1" applyFill="1" applyBorder="1" applyAlignment="1">
      <alignment horizontal="center" vertical="center" wrapText="1"/>
    </xf>
    <xf numFmtId="0" fontId="30" fillId="17" borderId="19" xfId="0" applyFont="1" applyFill="1" applyBorder="1" applyAlignment="1">
      <alignment horizontal="center" vertical="center" wrapText="1"/>
    </xf>
    <xf numFmtId="0" fontId="30" fillId="17" borderId="20" xfId="0" applyFont="1" applyFill="1" applyBorder="1" applyAlignment="1">
      <alignment horizontal="center" vertical="center" wrapText="1"/>
    </xf>
    <xf numFmtId="0" fontId="30" fillId="17" borderId="21" xfId="0" applyFont="1" applyFill="1" applyBorder="1" applyAlignment="1">
      <alignment horizontal="center" vertical="center" wrapText="1"/>
    </xf>
    <xf numFmtId="0" fontId="30" fillId="16" borderId="19" xfId="0" applyFont="1" applyFill="1" applyBorder="1" applyAlignment="1">
      <alignment horizontal="center" vertical="center" wrapText="1"/>
    </xf>
    <xf numFmtId="0" fontId="30" fillId="16" borderId="20" xfId="0" applyFont="1" applyFill="1" applyBorder="1" applyAlignment="1">
      <alignment horizontal="center" vertical="center" wrapText="1"/>
    </xf>
    <xf numFmtId="0" fontId="30" fillId="16" borderId="21" xfId="0" applyFont="1" applyFill="1" applyBorder="1" applyAlignment="1">
      <alignment horizontal="center" vertical="center" wrapText="1"/>
    </xf>
    <xf numFmtId="3" fontId="29" fillId="0" borderId="17" xfId="0" applyNumberFormat="1" applyFont="1" applyBorder="1" applyAlignment="1">
      <alignment horizontal="center" vertical="center" wrapText="1"/>
    </xf>
    <xf numFmtId="3" fontId="29" fillId="0" borderId="11" xfId="0" applyNumberFormat="1" applyFont="1" applyBorder="1" applyAlignment="1">
      <alignment horizontal="center" vertical="center" wrapText="1"/>
    </xf>
    <xf numFmtId="3" fontId="29" fillId="0" borderId="29" xfId="0" applyNumberFormat="1" applyFont="1" applyBorder="1" applyAlignment="1">
      <alignment horizontal="center" vertical="center" wrapText="1"/>
    </xf>
    <xf numFmtId="3" fontId="29" fillId="0" borderId="27" xfId="0" applyNumberFormat="1" applyFont="1" applyBorder="1" applyAlignment="1">
      <alignment horizontal="center" vertical="center" wrapText="1"/>
    </xf>
    <xf numFmtId="3" fontId="29" fillId="0" borderId="28" xfId="0" applyNumberFormat="1" applyFont="1" applyBorder="1" applyAlignment="1">
      <alignment horizontal="center" vertical="center" wrapText="1"/>
    </xf>
    <xf numFmtId="3" fontId="29" fillId="0" borderId="10" xfId="0" applyNumberFormat="1" applyFont="1" applyBorder="1" applyAlignment="1">
      <alignment horizontal="center" vertical="center" wrapText="1"/>
    </xf>
    <xf numFmtId="3" fontId="29" fillId="0" borderId="18" xfId="0" applyNumberFormat="1" applyFont="1" applyBorder="1" applyAlignment="1">
      <alignment horizontal="center" vertical="center" wrapText="1"/>
    </xf>
    <xf numFmtId="3" fontId="29" fillId="0" borderId="12" xfId="0" applyNumberFormat="1" applyFont="1" applyBorder="1" applyAlignment="1">
      <alignment horizontal="center" vertical="center" wrapText="1"/>
    </xf>
    <xf numFmtId="0" fontId="31" fillId="0" borderId="1" xfId="0" applyFont="1" applyBorder="1" applyAlignment="1">
      <alignment horizontal="center" vertical="center" wrapText="1"/>
    </xf>
    <xf numFmtId="0" fontId="32" fillId="0" borderId="3" xfId="0" applyFont="1" applyBorder="1" applyAlignment="1">
      <alignment horizontal="center" vertical="center" wrapText="1"/>
    </xf>
    <xf numFmtId="0" fontId="29" fillId="0" borderId="1"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14" xfId="0" applyFont="1" applyBorder="1" applyAlignment="1">
      <alignment horizontal="center" vertical="center" wrapText="1"/>
    </xf>
    <xf numFmtId="0" fontId="29" fillId="0" borderId="26" xfId="0" applyFont="1" applyBorder="1" applyAlignment="1">
      <alignment horizontal="center" vertical="center" wrapText="1"/>
    </xf>
    <xf numFmtId="0" fontId="29" fillId="0" borderId="24" xfId="0" applyFont="1" applyBorder="1" applyAlignment="1">
      <alignment horizontal="center" vertical="center" wrapText="1"/>
    </xf>
    <xf numFmtId="3" fontId="29" fillId="0" borderId="1" xfId="0" applyNumberFormat="1" applyFont="1" applyBorder="1" applyAlignment="1">
      <alignment horizontal="center" vertical="center" wrapText="1"/>
    </xf>
    <xf numFmtId="3" fontId="29" fillId="0" borderId="14" xfId="0" applyNumberFormat="1" applyFont="1" applyBorder="1" applyAlignment="1">
      <alignment horizontal="center" vertical="center" wrapText="1"/>
    </xf>
    <xf numFmtId="3" fontId="29" fillId="0" borderId="43" xfId="0" applyNumberFormat="1" applyFont="1" applyBorder="1" applyAlignment="1">
      <alignment horizontal="center" vertical="center" wrapText="1"/>
    </xf>
    <xf numFmtId="3" fontId="29" fillId="0" borderId="8" xfId="0" applyNumberFormat="1" applyFont="1" applyBorder="1" applyAlignment="1">
      <alignment horizontal="center" vertical="center" wrapText="1"/>
    </xf>
    <xf numFmtId="0" fontId="29" fillId="0" borderId="25" xfId="0" applyFont="1" applyBorder="1" applyAlignment="1">
      <alignment horizontal="center" vertical="center" wrapText="1"/>
    </xf>
    <xf numFmtId="0" fontId="32" fillId="0" borderId="1" xfId="0" applyFont="1" applyBorder="1" applyAlignment="1">
      <alignment horizontal="center" vertical="center" wrapText="1"/>
    </xf>
    <xf numFmtId="3" fontId="29" fillId="0" borderId="19" xfId="0" applyNumberFormat="1" applyFont="1" applyBorder="1" applyAlignment="1">
      <alignment horizontal="center" vertical="center" wrapText="1"/>
    </xf>
    <xf numFmtId="3" fontId="29" fillId="0" borderId="20" xfId="0" applyNumberFormat="1" applyFont="1" applyBorder="1" applyAlignment="1">
      <alignment horizontal="center" vertical="center" wrapText="1"/>
    </xf>
    <xf numFmtId="3" fontId="29" fillId="0" borderId="21" xfId="0" applyNumberFormat="1" applyFont="1" applyBorder="1" applyAlignment="1">
      <alignment horizontal="center" vertical="center" wrapText="1"/>
    </xf>
    <xf numFmtId="0" fontId="29" fillId="13" borderId="19" xfId="0" applyFont="1" applyFill="1" applyBorder="1" applyAlignment="1">
      <alignment horizontal="center" vertical="center" wrapText="1"/>
    </xf>
    <xf numFmtId="0" fontId="29" fillId="13" borderId="20" xfId="0" applyFont="1" applyFill="1" applyBorder="1" applyAlignment="1">
      <alignment horizontal="center" vertical="center" wrapText="1"/>
    </xf>
    <xf numFmtId="0" fontId="29" fillId="13" borderId="21" xfId="0" applyFont="1" applyFill="1" applyBorder="1" applyAlignment="1">
      <alignment horizontal="center" vertical="center" wrapText="1"/>
    </xf>
    <xf numFmtId="0" fontId="29" fillId="0" borderId="23" xfId="0" applyFont="1" applyBorder="1" applyAlignment="1">
      <alignment horizontal="center" vertical="center" wrapText="1"/>
    </xf>
    <xf numFmtId="0" fontId="29" fillId="0" borderId="22"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4"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11" xfId="0" applyFont="1" applyBorder="1" applyAlignment="1">
      <alignment horizontal="center" vertical="center" wrapText="1"/>
    </xf>
    <xf numFmtId="3" fontId="10" fillId="0" borderId="29" xfId="0" applyNumberFormat="1" applyFont="1" applyBorder="1" applyAlignment="1">
      <alignment horizontal="center" vertical="center" wrapText="1"/>
    </xf>
    <xf numFmtId="3" fontId="10" fillId="0" borderId="27" xfId="0" applyNumberFormat="1" applyFont="1" applyBorder="1" applyAlignment="1">
      <alignment horizontal="center" vertical="center" wrapText="1"/>
    </xf>
    <xf numFmtId="3" fontId="10" fillId="0" borderId="28" xfId="0" applyNumberFormat="1" applyFont="1" applyBorder="1" applyAlignment="1">
      <alignment horizontal="center" vertical="center" wrapText="1"/>
    </xf>
    <xf numFmtId="3" fontId="10" fillId="0" borderId="10" xfId="0" applyNumberFormat="1" applyFont="1" applyBorder="1" applyAlignment="1">
      <alignment horizontal="center" vertical="center" wrapText="1"/>
    </xf>
    <xf numFmtId="3" fontId="10" fillId="0" borderId="18" xfId="0" applyNumberFormat="1" applyFont="1" applyBorder="1" applyAlignment="1">
      <alignment horizontal="center" vertical="center" wrapText="1"/>
    </xf>
    <xf numFmtId="3" fontId="10" fillId="0" borderId="12" xfId="0" applyNumberFormat="1" applyFont="1" applyBorder="1" applyAlignment="1">
      <alignment horizontal="center" vertical="center" wrapText="1"/>
    </xf>
    <xf numFmtId="3" fontId="10" fillId="0" borderId="19" xfId="0" applyNumberFormat="1" applyFont="1" applyBorder="1" applyAlignment="1">
      <alignment horizontal="center" vertical="center" wrapText="1"/>
    </xf>
    <xf numFmtId="3" fontId="10" fillId="0" borderId="20" xfId="0" applyNumberFormat="1" applyFont="1" applyBorder="1" applyAlignment="1">
      <alignment horizontal="center" vertical="center" wrapText="1"/>
    </xf>
    <xf numFmtId="3" fontId="10" fillId="0" borderId="21" xfId="0" applyNumberFormat="1" applyFont="1" applyBorder="1" applyAlignment="1">
      <alignment horizontal="center" vertical="center" wrapText="1"/>
    </xf>
    <xf numFmtId="0" fontId="23" fillId="0" borderId="19" xfId="0" applyFont="1" applyBorder="1" applyAlignment="1">
      <alignment vertical="center" wrapText="1"/>
    </xf>
    <xf numFmtId="0" fontId="23" fillId="0" borderId="20" xfId="0" applyFont="1" applyBorder="1" applyAlignment="1">
      <alignment vertical="center" wrapText="1"/>
    </xf>
    <xf numFmtId="0" fontId="23" fillId="0" borderId="21" xfId="0" applyFont="1" applyBorder="1" applyAlignment="1">
      <alignment vertical="center" wrapText="1"/>
    </xf>
    <xf numFmtId="3" fontId="10" fillId="0" borderId="17" xfId="0" applyNumberFormat="1" applyFont="1" applyBorder="1" applyAlignment="1">
      <alignment horizontal="center" vertical="center" wrapText="1"/>
    </xf>
    <xf numFmtId="3" fontId="10" fillId="0" borderId="11" xfId="0" applyNumberFormat="1" applyFont="1" applyBorder="1" applyAlignment="1">
      <alignment horizontal="center" vertical="center" wrapText="1"/>
    </xf>
    <xf numFmtId="3" fontId="10" fillId="0" borderId="15" xfId="0" applyNumberFormat="1" applyFont="1" applyBorder="1" applyAlignment="1">
      <alignment horizontal="center" vertical="center" wrapText="1"/>
    </xf>
    <xf numFmtId="3" fontId="10" fillId="0" borderId="44" xfId="0" applyNumberFormat="1" applyFont="1" applyBorder="1" applyAlignment="1">
      <alignment horizontal="center" vertical="center" wrapText="1"/>
    </xf>
    <xf numFmtId="0" fontId="15" fillId="0" borderId="41" xfId="0" applyFont="1" applyBorder="1" applyAlignment="1">
      <alignment horizontal="center" vertical="center" wrapText="1"/>
    </xf>
    <xf numFmtId="0" fontId="15" fillId="0" borderId="42" xfId="0" applyFont="1" applyBorder="1" applyAlignment="1">
      <alignment horizontal="center" vertical="center" wrapText="1"/>
    </xf>
    <xf numFmtId="3" fontId="15" fillId="0" borderId="41" xfId="0" applyNumberFormat="1" applyFont="1" applyBorder="1" applyAlignment="1">
      <alignment horizontal="center" vertical="center" wrapText="1"/>
    </xf>
    <xf numFmtId="3" fontId="15" fillId="0" borderId="42" xfId="0" applyNumberFormat="1" applyFont="1" applyBorder="1" applyAlignment="1">
      <alignment horizontal="center" vertical="center" wrapText="1"/>
    </xf>
    <xf numFmtId="0" fontId="20" fillId="0" borderId="0" xfId="0" applyFont="1" applyAlignment="1">
      <alignment horizontal="center" vertical="center"/>
    </xf>
    <xf numFmtId="3" fontId="19" fillId="12" borderId="36" xfId="0" applyNumberFormat="1" applyFont="1" applyFill="1" applyBorder="1" applyAlignment="1">
      <alignment horizontal="center" vertical="center" wrapText="1"/>
    </xf>
    <xf numFmtId="3" fontId="19" fillId="12" borderId="37" xfId="0" applyNumberFormat="1" applyFont="1" applyFill="1" applyBorder="1" applyAlignment="1">
      <alignment horizontal="center" vertical="center" wrapText="1"/>
    </xf>
    <xf numFmtId="0" fontId="18" fillId="11" borderId="29" xfId="0" applyFont="1" applyFill="1" applyBorder="1" applyAlignment="1">
      <alignment horizontal="center" vertical="center" wrapText="1"/>
    </xf>
    <xf numFmtId="0" fontId="18" fillId="11" borderId="7" xfId="0" applyFont="1" applyFill="1" applyBorder="1" applyAlignment="1">
      <alignment horizontal="center" vertical="center" wrapText="1"/>
    </xf>
    <xf numFmtId="0" fontId="18" fillId="11" borderId="39" xfId="0" applyFont="1" applyFill="1" applyBorder="1" applyAlignment="1">
      <alignment horizontal="center" vertical="center" wrapText="1"/>
    </xf>
    <xf numFmtId="0" fontId="18" fillId="11" borderId="27" xfId="0" applyFont="1" applyFill="1" applyBorder="1" applyAlignment="1">
      <alignment horizontal="center" vertical="center" wrapText="1"/>
    </xf>
    <xf numFmtId="0" fontId="18" fillId="11" borderId="0" xfId="0" applyFont="1" applyFill="1" applyAlignment="1">
      <alignment horizontal="center" vertical="center" wrapText="1"/>
    </xf>
    <xf numFmtId="0" fontId="18" fillId="11" borderId="30" xfId="0" applyFont="1" applyFill="1" applyBorder="1" applyAlignment="1">
      <alignment horizontal="center" vertical="center" wrapText="1"/>
    </xf>
    <xf numFmtId="0" fontId="25" fillId="12" borderId="40" xfId="0" applyFont="1" applyFill="1" applyBorder="1" applyAlignment="1">
      <alignment horizontal="left" vertical="center" wrapText="1"/>
    </xf>
    <xf numFmtId="0" fontId="25" fillId="12" borderId="33" xfId="0" applyFont="1" applyFill="1" applyBorder="1" applyAlignment="1">
      <alignment horizontal="left" vertical="center" wrapText="1"/>
    </xf>
    <xf numFmtId="0" fontId="25" fillId="12" borderId="38" xfId="0" applyFont="1" applyFill="1" applyBorder="1" applyAlignment="1">
      <alignment horizontal="left" vertical="center" wrapText="1"/>
    </xf>
    <xf numFmtId="0" fontId="26" fillId="12" borderId="38" xfId="0" applyFont="1" applyFill="1" applyBorder="1" applyAlignment="1">
      <alignment horizontal="left" vertical="center" wrapText="1"/>
    </xf>
    <xf numFmtId="0" fontId="26" fillId="12" borderId="33" xfId="0" applyFont="1" applyFill="1" applyBorder="1" applyAlignment="1">
      <alignment horizontal="left" vertical="center" wrapText="1"/>
    </xf>
    <xf numFmtId="0" fontId="45" fillId="14" borderId="1" xfId="0" applyFont="1" applyFill="1" applyBorder="1" applyAlignment="1">
      <alignment horizontal="center" vertical="center" wrapText="1"/>
    </xf>
    <xf numFmtId="0" fontId="28" fillId="0" borderId="1" xfId="0" applyFont="1" applyFill="1" applyBorder="1" applyAlignment="1">
      <alignment vertical="center" wrapText="1"/>
    </xf>
  </cellXfs>
  <cellStyles count="15">
    <cellStyle name="Accent2" xfId="1" builtinId="33"/>
    <cellStyle name="Accent5" xfId="2" builtinId="45"/>
    <cellStyle name="Accent6" xfId="3" builtinId="49"/>
    <cellStyle name="Comma" xfId="4" builtinId="3"/>
    <cellStyle name="Comma 3" xfId="5" xr:uid="{00000000-0005-0000-0000-000004000000}"/>
    <cellStyle name="Comma 5" xfId="6" xr:uid="{00000000-0005-0000-0000-000005000000}"/>
    <cellStyle name="Normal" xfId="0" builtinId="0"/>
    <cellStyle name="Normal 113" xfId="7" xr:uid="{00000000-0005-0000-0000-000007000000}"/>
    <cellStyle name="Normal 117" xfId="8" xr:uid="{00000000-0005-0000-0000-000008000000}"/>
    <cellStyle name="Normal 127" xfId="9" xr:uid="{00000000-0005-0000-0000-000009000000}"/>
    <cellStyle name="Normal 3" xfId="10" xr:uid="{00000000-0005-0000-0000-00000A000000}"/>
    <cellStyle name="Normal 3 4" xfId="11" xr:uid="{00000000-0005-0000-0000-00000B000000}"/>
    <cellStyle name="Normal 4 2" xfId="12" xr:uid="{00000000-0005-0000-0000-00000C000000}"/>
    <cellStyle name="Normal 5 4" xfId="13" xr:uid="{00000000-0005-0000-0000-00000D000000}"/>
    <cellStyle name="Percent" xfId="1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hartsheet" Target="chartsheets/sheet3.xml"/><Relationship Id="rId11" Type="http://schemas.openxmlformats.org/officeDocument/2006/relationships/calcChain" Target="calcChain.xml"/><Relationship Id="rId5" Type="http://schemas.openxmlformats.org/officeDocument/2006/relationships/chartsheet" Target="chartsheets/sheet2.xml"/><Relationship Id="rId10" Type="http://schemas.openxmlformats.org/officeDocument/2006/relationships/sheetMetadata" Target="metadata.xml"/><Relationship Id="rId4" Type="http://schemas.openxmlformats.org/officeDocument/2006/relationships/chartsheet" Target="chartsheets/sheet1.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65000"/>
                    <a:lumOff val="35000"/>
                  </a:schemeClr>
                </a:solidFill>
                <a:latin typeface="+mn-lt"/>
                <a:ea typeface="+mn-ea"/>
                <a:cs typeface="+mn-cs"/>
              </a:defRPr>
            </a:pPr>
            <a:r>
              <a:rPr lang="en-US"/>
              <a:t>Kosto e PV - NDARJA E SHPENZIMEVE</a:t>
            </a:r>
          </a:p>
        </c:rich>
      </c:tx>
      <c:overlay val="0"/>
      <c:spPr>
        <a:noFill/>
        <a:ln>
          <a:noFill/>
        </a:ln>
        <a:effectLst/>
      </c:spPr>
    </c:title>
    <c:autoTitleDeleted val="0"/>
    <c:plotArea>
      <c:layout>
        <c:manualLayout>
          <c:layoutTarget val="inner"/>
          <c:xMode val="edge"/>
          <c:yMode val="edge"/>
          <c:x val="0.25440140845070419"/>
          <c:y val="0.18090452261306531"/>
          <c:w val="0.5166928715398923"/>
          <c:h val="0.71109854179128584"/>
        </c:manualLayout>
      </c:layout>
      <c:pieChart>
        <c:varyColors val="1"/>
        <c:ser>
          <c:idx val="0"/>
          <c:order val="0"/>
          <c:dPt>
            <c:idx val="0"/>
            <c:bubble3D val="0"/>
            <c:spPr>
              <a:solidFill>
                <a:schemeClr val="accent1"/>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0-59E5-4378-8DD9-3A8B04A4F3E6}"/>
              </c:ext>
            </c:extLst>
          </c:dPt>
          <c:dPt>
            <c:idx val="1"/>
            <c:bubble3D val="0"/>
            <c:spPr>
              <a:solidFill>
                <a:schemeClr val="accent2"/>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1-59E5-4378-8DD9-3A8B04A4F3E6}"/>
              </c:ext>
            </c:extLst>
          </c:dPt>
          <c:dPt>
            <c:idx val="2"/>
            <c:bubble3D val="0"/>
            <c:spPr>
              <a:solidFill>
                <a:schemeClr val="accent3"/>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2-59E5-4378-8DD9-3A8B04A4F3E6}"/>
              </c:ext>
            </c:extLst>
          </c:dPt>
          <c:dPt>
            <c:idx val="3"/>
            <c:bubble3D val="0"/>
            <c:spPr>
              <a:solidFill>
                <a:schemeClr val="accent4"/>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6-77FB-4C26-977D-7010857F661B}"/>
              </c:ext>
            </c:extLst>
          </c:dPt>
          <c:dLbls>
            <c:dLbl>
              <c:idx val="0"/>
              <c:layout>
                <c:manualLayout>
                  <c:x val="-0.15906423235557093"/>
                  <c:y val="-0.21024328842404533"/>
                </c:manualLayout>
              </c:layout>
              <c:spPr>
                <a:noFill/>
                <a:ln>
                  <a:noFill/>
                </a:ln>
                <a:effectLst/>
              </c:spPr>
              <c:txPr>
                <a:bodyPr rot="0" spcFirstLastPara="1" vertOverflow="ellipsis" vert="horz" wrap="square" lIns="38100" tIns="19050" rIns="38100" bIns="19050" anchor="ctr" anchorCtr="1">
                  <a:noAutofit/>
                </a:bodyPr>
                <a:lstStyle/>
                <a:p>
                  <a:pPr>
                    <a:defRPr sz="1050" b="1" i="0" u="none" strike="noStrike" kern="1200" baseline="0">
                      <a:solidFill>
                        <a:schemeClr val="lt1"/>
                      </a:solidFill>
                      <a:latin typeface="+mn-lt"/>
                      <a:ea typeface="+mn-ea"/>
                      <a:cs typeface="+mn-cs"/>
                    </a:defRPr>
                  </a:pPr>
                  <a:endParaRPr lang="en-US"/>
                </a:p>
              </c:txPr>
              <c:dLblPos val="bestFit"/>
              <c:showLegendKey val="0"/>
              <c:showVal val="0"/>
              <c:showCatName val="1"/>
              <c:showSerName val="0"/>
              <c:showPercent val="1"/>
              <c:showBubbleSize val="0"/>
              <c:extLst>
                <c:ext xmlns:c15="http://schemas.microsoft.com/office/drawing/2012/chart" uri="{CE6537A1-D6FC-4f65-9D91-7224C49458BB}">
                  <c15:layout>
                    <c:manualLayout>
                      <c:w val="0.17664468864468863"/>
                      <c:h val="8.667675239536056E-2"/>
                    </c:manualLayout>
                  </c15:layout>
                </c:ext>
                <c:ext xmlns:c16="http://schemas.microsoft.com/office/drawing/2014/chart" uri="{C3380CC4-5D6E-409C-BE32-E72D297353CC}">
                  <c16:uniqueId val="{00000000-59E5-4378-8DD9-3A8B04A4F3E6}"/>
                </c:ext>
              </c:extLst>
            </c:dLbl>
            <c:dLbl>
              <c:idx val="1"/>
              <c:layout>
                <c:manualLayout>
                  <c:x val="0.13730437541461163"/>
                  <c:y val="0.15174606199943616"/>
                </c:manualLayout>
              </c:layout>
              <c:spPr>
                <a:noFill/>
                <a:ln>
                  <a:noFill/>
                </a:ln>
                <a:effectLst/>
              </c:spPr>
              <c:txPr>
                <a:bodyPr rot="0" spcFirstLastPara="1" vertOverflow="ellipsis" vert="horz" wrap="square" lIns="38100" tIns="19050" rIns="38100" bIns="19050" anchor="ctr" anchorCtr="1">
                  <a:noAutofit/>
                </a:bodyPr>
                <a:lstStyle/>
                <a:p>
                  <a:pPr>
                    <a:defRPr sz="1050" b="1" i="0" u="none" strike="noStrike" kern="1200" baseline="0">
                      <a:solidFill>
                        <a:schemeClr val="lt1"/>
                      </a:solidFill>
                      <a:latin typeface="+mn-lt"/>
                      <a:ea typeface="+mn-ea"/>
                      <a:cs typeface="+mn-cs"/>
                    </a:defRPr>
                  </a:pPr>
                  <a:endParaRPr lang="en-US"/>
                </a:p>
              </c:txPr>
              <c:dLblPos val="bestFit"/>
              <c:showLegendKey val="0"/>
              <c:showVal val="0"/>
              <c:showCatName val="1"/>
              <c:showSerName val="0"/>
              <c:showPercent val="1"/>
              <c:showBubbleSize val="0"/>
              <c:extLst>
                <c:ext xmlns:c15="http://schemas.microsoft.com/office/drawing/2012/chart" uri="{CE6537A1-D6FC-4f65-9D91-7224C49458BB}">
                  <c15:layout>
                    <c:manualLayout>
                      <c:w val="0.1471427994577601"/>
                      <c:h val="9.4745335350479076E-2"/>
                    </c:manualLayout>
                  </c15:layout>
                </c:ext>
                <c:ext xmlns:c16="http://schemas.microsoft.com/office/drawing/2014/chart" uri="{C3380CC4-5D6E-409C-BE32-E72D297353CC}">
                  <c16:uniqueId val="{00000001-59E5-4378-8DD9-3A8B04A4F3E6}"/>
                </c:ext>
              </c:extLst>
            </c:dLbl>
            <c:dLbl>
              <c:idx val="2"/>
              <c:delete val="1"/>
              <c:extLst>
                <c:ext xmlns:c15="http://schemas.microsoft.com/office/drawing/2012/chart" uri="{CE6537A1-D6FC-4f65-9D91-7224C49458BB}"/>
                <c:ext xmlns:c16="http://schemas.microsoft.com/office/drawing/2014/chart" uri="{C3380CC4-5D6E-409C-BE32-E72D297353CC}">
                  <c16:uniqueId val="{00000002-59E5-4378-8DD9-3A8B04A4F3E6}"/>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lt1"/>
                    </a:solidFill>
                    <a:latin typeface="+mn-lt"/>
                    <a:ea typeface="+mn-ea"/>
                    <a:cs typeface="+mn-cs"/>
                  </a:defRPr>
                </a:pPr>
                <a:endParaRPr lang="en-US"/>
              </a:p>
            </c:txPr>
            <c:dLblPos val="inEnd"/>
            <c:showLegendKey val="0"/>
            <c:showVal val="0"/>
            <c:showCatName val="1"/>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'Qëllimi i Politikave'!$G$37:$G$39</c:f>
              <c:strCache>
                <c:ptCount val="3"/>
                <c:pt idx="0">
                  <c:v>PBA 2024-2026</c:v>
                </c:pt>
                <c:pt idx="1">
                  <c:v>Financim i huaj </c:v>
                </c:pt>
                <c:pt idx="2">
                  <c:v>Hendek financiar 2024-2025</c:v>
                </c:pt>
              </c:strCache>
            </c:strRef>
          </c:cat>
          <c:val>
            <c:numRef>
              <c:f>'Qëllimi i Politikave'!$H$37:$H$39</c:f>
              <c:numCache>
                <c:formatCode>#,##0</c:formatCode>
                <c:ptCount val="3"/>
                <c:pt idx="0">
                  <c:v>2763549342</c:v>
                </c:pt>
                <c:pt idx="1">
                  <c:v>761080000</c:v>
                </c:pt>
                <c:pt idx="2">
                  <c:v>0</c:v>
                </c:pt>
              </c:numCache>
            </c:numRef>
          </c:val>
          <c:extLst>
            <c:ext xmlns:c16="http://schemas.microsoft.com/office/drawing/2014/chart" uri="{C3380CC4-5D6E-409C-BE32-E72D297353CC}">
              <c16:uniqueId val="{00000003-59E5-4378-8DD9-3A8B04A4F3E6}"/>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b"/>
      <c:overlay val="0"/>
      <c:spPr>
        <a:solidFill>
          <a:schemeClr val="lt1">
            <a:alpha val="78000"/>
          </a:schemeClr>
        </a:solid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legend>
    <c:plotVisOnly val="1"/>
    <c:dispBlanksAs val="zero"/>
    <c:showDLblsOverMax val="0"/>
  </c:chart>
  <c:spPr>
    <a:pattFill prst="dkDnDiag">
      <a:fgClr>
        <a:schemeClr val="lt1">
          <a:lumMod val="95000"/>
        </a:schemeClr>
      </a:fgClr>
      <a:bgClr>
        <a:schemeClr val="lt1"/>
      </a:bgClr>
    </a:pattFill>
    <a:ln w="9525" cap="flat" cmpd="sng" algn="ctr">
      <a:solidFill>
        <a:schemeClr val="dk1">
          <a:lumMod val="15000"/>
          <a:lumOff val="85000"/>
        </a:schemeClr>
      </a:solidFill>
      <a:round/>
    </a:ln>
    <a:effectLst/>
  </c:spPr>
  <c:txPr>
    <a:bodyPr/>
    <a:lstStyle/>
    <a:p>
      <a:pPr>
        <a:defRPr/>
      </a:pPr>
      <a:endParaRPr lang="en-US"/>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endParaRPr lang="en-US" sz="1400" b="0" i="0" strike="noStrike">
              <a:solidFill>
                <a:srgbClr val="333333"/>
              </a:solidFill>
              <a:latin typeface="Arial Black"/>
            </a:endParaRPr>
          </a:p>
          <a:p>
            <a:pPr>
              <a:defRPr sz="1000" b="0" i="0" u="none" strike="noStrike" baseline="0">
                <a:solidFill>
                  <a:srgbClr val="000000"/>
                </a:solidFill>
                <a:latin typeface="Calibri"/>
                <a:ea typeface="Calibri"/>
                <a:cs typeface="Calibri"/>
              </a:defRPr>
            </a:pPr>
            <a:r>
              <a:rPr lang="en-US" sz="1400" b="0" i="0" strike="noStrike">
                <a:solidFill>
                  <a:srgbClr val="333333"/>
                </a:solidFill>
                <a:latin typeface="Arial Black"/>
              </a:rPr>
              <a:t>NATYRA EKONOMIKE E KOSTOVE TË Planit te Veprimit</a:t>
            </a:r>
            <a:endParaRPr lang="en-US" sz="1400" b="0" i="0" strike="noStrike">
              <a:solidFill>
                <a:srgbClr val="333333"/>
              </a:solidFill>
              <a:latin typeface="Calibri"/>
              <a:cs typeface="Calibri"/>
            </a:endParaRPr>
          </a:p>
          <a:p>
            <a:pPr>
              <a:defRPr sz="1000" b="0" i="0" u="none" strike="noStrike" baseline="0">
                <a:solidFill>
                  <a:srgbClr val="000000"/>
                </a:solidFill>
                <a:latin typeface="Calibri"/>
                <a:ea typeface="Calibri"/>
                <a:cs typeface="Calibri"/>
              </a:defRPr>
            </a:pPr>
            <a:endParaRPr lang="en-US" sz="1400" b="0" i="0" strike="noStrike">
              <a:solidFill>
                <a:srgbClr val="333333"/>
              </a:solidFill>
              <a:latin typeface="Calibri"/>
              <a:cs typeface="Calibri"/>
            </a:endParaRPr>
          </a:p>
        </c:rich>
      </c:tx>
      <c:layout>
        <c:manualLayout>
          <c:xMode val="edge"/>
          <c:yMode val="edge"/>
          <c:x val="0.18562337400132675"/>
          <c:y val="2.2188126635456499E-2"/>
        </c:manualLayout>
      </c:layout>
      <c:overlay val="0"/>
      <c:spPr>
        <a:noFill/>
        <a:ln w="25400">
          <a:noFill/>
        </a:ln>
      </c:spPr>
    </c:title>
    <c:autoTitleDeleted val="0"/>
    <c:view3D>
      <c:rotX val="30"/>
      <c:rotY val="0"/>
      <c:rAngAx val="0"/>
      <c:perspective val="0"/>
    </c:view3D>
    <c:floor>
      <c:thickness val="0"/>
    </c:floor>
    <c:sideWall>
      <c:thickness val="0"/>
    </c:sideWall>
    <c:backWall>
      <c:thickness val="0"/>
    </c:backWall>
    <c:plotArea>
      <c:layout>
        <c:manualLayout>
          <c:layoutTarget val="inner"/>
          <c:xMode val="edge"/>
          <c:yMode val="edge"/>
          <c:x val="9.1549295774647974E-2"/>
          <c:y val="0.18718592964824118"/>
          <c:w val="0.80897887323943718"/>
          <c:h val="0.72110552763819191"/>
        </c:manualLayout>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0-B3CC-43F5-94BE-C2C3A6E06997}"/>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1-B3CC-43F5-94BE-C2C3A6E06997}"/>
              </c:ext>
            </c:extLst>
          </c:dPt>
          <c:dLbls>
            <c:dLbl>
              <c:idx val="0"/>
              <c:layout>
                <c:manualLayout>
                  <c:x val="-0.18617749704363892"/>
                  <c:y val="-0.13318808295710396"/>
                </c:manualLayout>
              </c:layout>
              <c:dLblPos val="bestFit"/>
              <c:showLegendKey val="0"/>
              <c:showVal val="0"/>
              <c:showCatName val="1"/>
              <c:showSerName val="0"/>
              <c:showPercent val="1"/>
              <c:showBubbleSize val="0"/>
              <c:extLst>
                <c:ext xmlns:c15="http://schemas.microsoft.com/office/drawing/2012/chart" uri="{CE6537A1-D6FC-4f65-9D91-7224C49458BB}">
                  <c15:layout>
                    <c:manualLayout>
                      <c:w val="0.20520884889388824"/>
                      <c:h val="6.5153807362581931E-2"/>
                    </c:manualLayout>
                  </c15:layout>
                </c:ext>
                <c:ext xmlns:c16="http://schemas.microsoft.com/office/drawing/2014/chart" uri="{C3380CC4-5D6E-409C-BE32-E72D297353CC}">
                  <c16:uniqueId val="{00000000-B3CC-43F5-94BE-C2C3A6E06997}"/>
                </c:ext>
              </c:extLst>
            </c:dLbl>
            <c:dLbl>
              <c:idx val="1"/>
              <c:layout>
                <c:manualLayout>
                  <c:x val="0.21537082864641924"/>
                  <c:y val="-8.1861174312363751E-4"/>
                </c:manualLayout>
              </c:layout>
              <c:spPr>
                <a:noFill/>
                <a:ln w="25400">
                  <a:noFill/>
                </a:ln>
              </c:spPr>
              <c:txPr>
                <a:bodyPr wrap="square" lIns="38100" tIns="19050" rIns="38100" bIns="19050" anchor="ctr">
                  <a:noAutofit/>
                </a:bodyPr>
                <a:lstStyle/>
                <a:p>
                  <a:pPr>
                    <a:defRPr sz="1200" b="1"/>
                  </a:pPr>
                  <a:endParaRPr lang="en-US"/>
                </a:p>
              </c:txPr>
              <c:dLblPos val="bestFit"/>
              <c:showLegendKey val="0"/>
              <c:showVal val="0"/>
              <c:showCatName val="1"/>
              <c:showSerName val="0"/>
              <c:showPercent val="1"/>
              <c:showBubbleSize val="0"/>
              <c:extLst>
                <c:ext xmlns:c15="http://schemas.microsoft.com/office/drawing/2012/chart" uri="{CE6537A1-D6FC-4f65-9D91-7224C49458BB}">
                  <c15:layout>
                    <c:manualLayout>
                      <c:w val="0.15468071110953166"/>
                      <c:h val="8.3288328851940305E-2"/>
                    </c:manualLayout>
                  </c15:layout>
                </c:ext>
                <c:ext xmlns:c16="http://schemas.microsoft.com/office/drawing/2014/chart" uri="{C3380CC4-5D6E-409C-BE32-E72D297353CC}">
                  <c16:uniqueId val="{00000001-B3CC-43F5-94BE-C2C3A6E06997}"/>
                </c:ext>
              </c:extLst>
            </c:dLbl>
            <c:spPr>
              <a:noFill/>
              <a:ln w="25400">
                <a:noFill/>
              </a:ln>
            </c:spPr>
            <c:txPr>
              <a:bodyPr wrap="square" lIns="38100" tIns="19050" rIns="38100" bIns="19050" anchor="ctr">
                <a:spAutoFit/>
              </a:bodyPr>
              <a:lstStyle/>
              <a:p>
                <a:pPr>
                  <a:defRPr sz="1200" b="1"/>
                </a:pPr>
                <a:endParaRPr lang="en-US"/>
              </a:p>
            </c:txPr>
            <c:showLegendKey val="0"/>
            <c:showVal val="0"/>
            <c:showCatName val="1"/>
            <c:showSerName val="0"/>
            <c:showPercent val="1"/>
            <c:showBubbleSize val="0"/>
            <c:showLeaderLines val="1"/>
            <c:extLst>
              <c:ext xmlns:c15="http://schemas.microsoft.com/office/drawing/2012/chart" uri="{CE6537A1-D6FC-4f65-9D91-7224C49458BB}"/>
            </c:extLst>
          </c:dLbls>
          <c:cat>
            <c:strRef>
              <c:f>'Qëllimi i Politikave'!$G$42:$G$43</c:f>
              <c:strCache>
                <c:ptCount val="2"/>
                <c:pt idx="0">
                  <c:v>Kosto Korente </c:v>
                </c:pt>
                <c:pt idx="1">
                  <c:v>Kosto kapitale</c:v>
                </c:pt>
              </c:strCache>
            </c:strRef>
          </c:cat>
          <c:val>
            <c:numRef>
              <c:f>'Qëllimi i Politikave'!$H$42:$H$43</c:f>
              <c:numCache>
                <c:formatCode>#,##0</c:formatCode>
                <c:ptCount val="2"/>
                <c:pt idx="0">
                  <c:v>2014633944</c:v>
                </c:pt>
                <c:pt idx="1">
                  <c:v>1509995398</c:v>
                </c:pt>
              </c:numCache>
            </c:numRef>
          </c:val>
          <c:extLst>
            <c:ext xmlns:c16="http://schemas.microsoft.com/office/drawing/2014/chart" uri="{C3380CC4-5D6E-409C-BE32-E72D297353CC}">
              <c16:uniqueId val="{00000002-B3CC-43F5-94BE-C2C3A6E06997}"/>
            </c:ext>
          </c:extLst>
        </c:ser>
        <c:dLbls>
          <c:showLegendKey val="0"/>
          <c:showVal val="0"/>
          <c:showCatName val="0"/>
          <c:showSerName val="0"/>
          <c:showPercent val="0"/>
          <c:showBubbleSize val="0"/>
          <c:showLeaderLines val="1"/>
        </c:dLbls>
      </c:pie3DChart>
      <c:spPr>
        <a:noFill/>
        <a:ln w="25400">
          <a:noFill/>
        </a:ln>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atin typeface="Arial Black" panose="020B0A04020102020204" pitchFamily="34" charset="0"/>
              </a:rPr>
              <a:t>Kosto të</a:t>
            </a:r>
            <a:r>
              <a:rPr lang="en-US" baseline="0">
                <a:latin typeface="Arial Black" panose="020B0A04020102020204" pitchFamily="34" charset="0"/>
              </a:rPr>
              <a:t> lidhura me Qëllimin e Politikave</a:t>
            </a:r>
            <a:endParaRPr lang="en-US">
              <a:latin typeface="Arial Black" panose="020B0A04020102020204" pitchFamily="34" charset="0"/>
            </a:endParaRPr>
          </a:p>
        </c:rich>
      </c:tx>
      <c:overlay val="0"/>
      <c:spPr>
        <a:noFill/>
        <a:ln w="25400">
          <a:noFill/>
        </a:ln>
      </c:spPr>
    </c:title>
    <c:autoTitleDeleted val="0"/>
    <c:plotArea>
      <c:layout>
        <c:manualLayout>
          <c:layoutTarget val="inner"/>
          <c:xMode val="edge"/>
          <c:yMode val="edge"/>
          <c:x val="4.665492957746474E-2"/>
          <c:y val="8.9195979899497582E-2"/>
          <c:w val="0.8362676056338032"/>
          <c:h val="0.81106168601899065"/>
        </c:manualLayout>
      </c:layout>
      <c:barChart>
        <c:barDir val="col"/>
        <c:grouping val="percentStacked"/>
        <c:varyColors val="0"/>
        <c:ser>
          <c:idx val="0"/>
          <c:order val="0"/>
          <c:tx>
            <c:strRef>
              <c:f>'Qëllimi i Politikave'!$K$35</c:f>
              <c:strCache>
                <c:ptCount val="1"/>
                <c:pt idx="0">
                  <c:v>Kosto Korente</c:v>
                </c:pt>
              </c:strCache>
            </c:strRef>
          </c:tx>
          <c:spPr>
            <a:solidFill>
              <a:srgbClr val="5B9BD5"/>
            </a:solidFill>
            <a:ln w="25400">
              <a:noFill/>
            </a:ln>
          </c:spPr>
          <c:invertIfNegative val="0"/>
          <c:dLbls>
            <c:spPr>
              <a:noFill/>
              <a:ln w="25400">
                <a:noFill/>
              </a:ln>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'Qëllimi i Politikave'!$J$36:$J$38</c:f>
              <c:strCache>
                <c:ptCount val="3"/>
                <c:pt idx="0">
                  <c:v>Qëllimi i Politikës I</c:v>
                </c:pt>
                <c:pt idx="1">
                  <c:v>Qëllimi i Politikës II</c:v>
                </c:pt>
                <c:pt idx="2">
                  <c:v>Qëllimi i Politikës III</c:v>
                </c:pt>
              </c:strCache>
            </c:strRef>
          </c:cat>
          <c:val>
            <c:numRef>
              <c:f>'Qëllimi i Politikave'!$K$36:$K$38</c:f>
              <c:numCache>
                <c:formatCode>#,##0</c:formatCode>
                <c:ptCount val="3"/>
                <c:pt idx="0">
                  <c:v>1209400280</c:v>
                </c:pt>
                <c:pt idx="1">
                  <c:v>799450000</c:v>
                </c:pt>
                <c:pt idx="2">
                  <c:v>5783664</c:v>
                </c:pt>
              </c:numCache>
            </c:numRef>
          </c:val>
          <c:extLst>
            <c:ext xmlns:c16="http://schemas.microsoft.com/office/drawing/2014/chart" uri="{C3380CC4-5D6E-409C-BE32-E72D297353CC}">
              <c16:uniqueId val="{00000000-6A1C-42D3-B41C-F2E4F4479BA2}"/>
            </c:ext>
          </c:extLst>
        </c:ser>
        <c:ser>
          <c:idx val="1"/>
          <c:order val="1"/>
          <c:tx>
            <c:strRef>
              <c:f>'Qëllimi i Politikave'!$L$35</c:f>
              <c:strCache>
                <c:ptCount val="1"/>
                <c:pt idx="0">
                  <c:v>Kosto Kapitale</c:v>
                </c:pt>
              </c:strCache>
            </c:strRef>
          </c:tx>
          <c:spPr>
            <a:solidFill>
              <a:srgbClr val="ED7D31"/>
            </a:solidFill>
            <a:ln w="25400">
              <a:noFill/>
            </a:ln>
          </c:spPr>
          <c:invertIfNegative val="0"/>
          <c:dLbls>
            <c:spPr>
              <a:noFill/>
              <a:ln w="25400">
                <a:noFill/>
              </a:ln>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'Qëllimi i Politikave'!$J$36:$J$38</c:f>
              <c:strCache>
                <c:ptCount val="3"/>
                <c:pt idx="0">
                  <c:v>Qëllimi i Politikës I</c:v>
                </c:pt>
                <c:pt idx="1">
                  <c:v>Qëllimi i Politikës II</c:v>
                </c:pt>
                <c:pt idx="2">
                  <c:v>Qëllimi i Politikës III</c:v>
                </c:pt>
              </c:strCache>
            </c:strRef>
          </c:cat>
          <c:val>
            <c:numRef>
              <c:f>'Qëllimi i Politikave'!$L$36:$L$38</c:f>
              <c:numCache>
                <c:formatCode>#,##0</c:formatCode>
                <c:ptCount val="3"/>
                <c:pt idx="0">
                  <c:v>684925000</c:v>
                </c:pt>
                <c:pt idx="1">
                  <c:v>825070398</c:v>
                </c:pt>
                <c:pt idx="2">
                  <c:v>0</c:v>
                </c:pt>
              </c:numCache>
            </c:numRef>
          </c:val>
          <c:extLst>
            <c:ext xmlns:c16="http://schemas.microsoft.com/office/drawing/2014/chart" uri="{C3380CC4-5D6E-409C-BE32-E72D297353CC}">
              <c16:uniqueId val="{00000001-6A1C-42D3-B41C-F2E4F4479BA2}"/>
            </c:ext>
          </c:extLst>
        </c:ser>
        <c:dLbls>
          <c:showLegendKey val="0"/>
          <c:showVal val="0"/>
          <c:showCatName val="0"/>
          <c:showSerName val="0"/>
          <c:showPercent val="0"/>
          <c:showBubbleSize val="0"/>
        </c:dLbls>
        <c:gapWidth val="55"/>
        <c:overlap val="100"/>
        <c:axId val="208478976"/>
        <c:axId val="208480512"/>
      </c:barChart>
      <c:catAx>
        <c:axId val="208478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crossAx val="208480512"/>
        <c:crosses val="autoZero"/>
        <c:auto val="1"/>
        <c:lblAlgn val="ctr"/>
        <c:lblOffset val="100"/>
        <c:noMultiLvlLbl val="0"/>
      </c:catAx>
      <c:valAx>
        <c:axId val="2084805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ln w="6350">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8478976"/>
        <c:crosses val="autoZero"/>
        <c:crossBetween val="between"/>
      </c:valAx>
      <c:spPr>
        <a:noFill/>
        <a:ln w="25400">
          <a:noFill/>
        </a:ln>
      </c:spPr>
    </c:plotArea>
    <c:legend>
      <c:legendPos val="r"/>
      <c:layout>
        <c:manualLayout>
          <c:xMode val="edge"/>
          <c:yMode val="edge"/>
          <c:x val="0.89524647887323927"/>
          <c:y val="0.49748743718592997"/>
          <c:w val="9.9471830985915513E-2"/>
          <c:h val="7.0351758793969849E-2"/>
        </c:manualLayout>
      </c:layout>
      <c:overlay val="0"/>
      <c:spPr>
        <a:noFill/>
        <a:ln w="25400">
          <a:noFill/>
        </a:ln>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chart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tabColor theme="9" tint="-0.249977111117893"/>
  </sheetPr>
  <sheetViews>
    <sheetView workbookViewId="0"/>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400-000000000000}">
  <sheetPr>
    <tabColor theme="9" tint="-0.249977111117893"/>
  </sheetPr>
  <sheetViews>
    <sheetView workbookViewId="0"/>
  </sheetViews>
  <pageMargins left="0.7" right="0.7" top="0.75" bottom="0.75" header="0.3" footer="0.3"/>
  <drawing r:id="rId1"/>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500-000000000000}">
  <sheetPr>
    <tabColor theme="9" tint="-0.249977111117893"/>
  </sheetPr>
  <sheetViews>
    <sheetView workbookViewId="0"/>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absoluteAnchor>
    <xdr:pos x="0" y="0"/>
    <xdr:ext cx="8667750" cy="6296025"/>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8667750" cy="6296025"/>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0" y="0"/>
    <xdr:ext cx="8667750" cy="6296025"/>
    <xdr:graphicFrame macro="">
      <xdr:nvGraphicFramePr>
        <xdr:cNvPr id="2" name="Chart 1">
          <a:extLst>
            <a:ext uri="{FF2B5EF4-FFF2-40B4-BE49-F238E27FC236}">
              <a16:creationId xmlns:a16="http://schemas.microsoft.com/office/drawing/2014/main" id="{00000000-0008-0000-05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Y149"/>
  <sheetViews>
    <sheetView tabSelected="1" zoomScale="80" zoomScaleNormal="80" zoomScaleSheetLayoutView="87" workbookViewId="0">
      <pane ySplit="8" topLeftCell="A32" activePane="bottomLeft" state="frozen"/>
      <selection activeCell="B1" sqref="B1"/>
      <selection pane="bottomLeft" activeCell="F110" sqref="F110:F112"/>
    </sheetView>
  </sheetViews>
  <sheetFormatPr defaultColWidth="8.85546875" defaultRowHeight="45.75" customHeight="1" x14ac:dyDescent="0.2"/>
  <cols>
    <col min="1" max="1" width="2.42578125" style="53" customWidth="1"/>
    <col min="2" max="2" width="8.140625" style="48" customWidth="1"/>
    <col min="3" max="3" width="63.7109375" style="53" customWidth="1"/>
    <col min="4" max="4" width="25.7109375" style="51" customWidth="1"/>
    <col min="5" max="5" width="22.140625" style="51" customWidth="1"/>
    <col min="6" max="6" width="20.42578125" style="51" customWidth="1"/>
    <col min="7" max="7" width="13.85546875" style="51" hidden="1" customWidth="1"/>
    <col min="8" max="8" width="16.42578125" style="51" hidden="1" customWidth="1"/>
    <col min="9" max="9" width="15.5703125" style="52" customWidth="1"/>
    <col min="10" max="10" width="13.7109375" style="52" customWidth="1"/>
    <col min="11" max="11" width="17.7109375" style="52" customWidth="1"/>
    <col min="12" max="12" width="15.85546875" style="52" customWidth="1"/>
    <col min="13" max="13" width="14.28515625" style="52" customWidth="1"/>
    <col min="14" max="14" width="15.5703125" style="52" customWidth="1"/>
    <col min="15" max="15" width="17.42578125" style="52" customWidth="1"/>
    <col min="16" max="16" width="16" style="52" customWidth="1"/>
    <col min="17" max="17" width="17.5703125" style="52" customWidth="1"/>
    <col min="18" max="18" width="20.42578125" style="52" customWidth="1"/>
    <col min="19" max="19" width="19.7109375" style="52" customWidth="1"/>
    <col min="20" max="20" width="21.42578125" style="52" customWidth="1"/>
    <col min="21" max="21" width="15.42578125" style="52" customWidth="1"/>
    <col min="22" max="22" width="14.28515625" style="52" customWidth="1"/>
    <col min="23" max="23" width="15.7109375" style="52" customWidth="1"/>
    <col min="24" max="24" width="16.28515625" style="52" customWidth="1"/>
    <col min="25" max="25" width="18.7109375" style="52" customWidth="1"/>
    <col min="26" max="16384" width="8.85546875" style="53"/>
  </cols>
  <sheetData>
    <row r="1" spans="2:25" ht="9.75" customHeight="1" thickBot="1" x14ac:dyDescent="0.25">
      <c r="C1" s="49"/>
      <c r="D1" s="50"/>
      <c r="E1" s="50"/>
    </row>
    <row r="2" spans="2:25" ht="45.75" customHeight="1" thickBot="1" x14ac:dyDescent="0.25">
      <c r="B2" s="187" t="s">
        <v>138</v>
      </c>
      <c r="C2" s="188"/>
      <c r="D2" s="188"/>
      <c r="E2" s="188"/>
      <c r="F2" s="188"/>
      <c r="G2" s="188"/>
      <c r="H2" s="188"/>
      <c r="I2" s="188"/>
      <c r="J2" s="188"/>
      <c r="K2" s="188"/>
      <c r="L2" s="188"/>
      <c r="M2" s="188"/>
      <c r="N2" s="188"/>
      <c r="O2" s="188"/>
      <c r="P2" s="188"/>
      <c r="Q2" s="188"/>
      <c r="R2" s="188"/>
      <c r="S2" s="188"/>
      <c r="T2" s="188"/>
      <c r="U2" s="188"/>
      <c r="V2" s="188"/>
      <c r="W2" s="188"/>
      <c r="X2" s="188"/>
      <c r="Y2" s="189"/>
    </row>
    <row r="3" spans="2:25" ht="45.75" customHeight="1" thickBot="1" x14ac:dyDescent="0.25">
      <c r="B3" s="154" t="s">
        <v>78</v>
      </c>
      <c r="C3" s="155"/>
      <c r="D3" s="155"/>
      <c r="E3" s="155"/>
      <c r="F3" s="155"/>
      <c r="G3" s="155"/>
      <c r="H3" s="155"/>
      <c r="I3" s="155"/>
      <c r="J3" s="155"/>
      <c r="K3" s="155"/>
      <c r="L3" s="155"/>
      <c r="M3" s="155"/>
      <c r="N3" s="155"/>
      <c r="O3" s="155"/>
      <c r="P3" s="155"/>
      <c r="Q3" s="155"/>
      <c r="R3" s="155"/>
      <c r="S3" s="155"/>
      <c r="T3" s="155"/>
      <c r="U3" s="155"/>
      <c r="V3" s="155"/>
      <c r="W3" s="155"/>
      <c r="X3" s="155"/>
      <c r="Y3" s="156"/>
    </row>
    <row r="4" spans="2:25" ht="45.75" customHeight="1" thickBot="1" x14ac:dyDescent="0.25">
      <c r="B4" s="157" t="s">
        <v>56</v>
      </c>
      <c r="C4" s="158"/>
      <c r="D4" s="158"/>
      <c r="E4" s="158"/>
      <c r="F4" s="158"/>
      <c r="G4" s="158"/>
      <c r="H4" s="158"/>
      <c r="I4" s="158"/>
      <c r="J4" s="158"/>
      <c r="K4" s="158"/>
      <c r="L4" s="158"/>
      <c r="M4" s="158"/>
      <c r="N4" s="158"/>
      <c r="O4" s="158"/>
      <c r="P4" s="158"/>
      <c r="Q4" s="158"/>
      <c r="R4" s="158"/>
      <c r="S4" s="158"/>
      <c r="T4" s="158"/>
      <c r="U4" s="158"/>
      <c r="V4" s="158"/>
      <c r="W4" s="158"/>
      <c r="X4" s="158"/>
      <c r="Y4" s="159"/>
    </row>
    <row r="5" spans="2:25" ht="45.75" customHeight="1" thickBot="1" x14ac:dyDescent="0.25">
      <c r="B5" s="160" t="s">
        <v>297</v>
      </c>
      <c r="C5" s="161"/>
      <c r="D5" s="161"/>
      <c r="E5" s="161"/>
      <c r="F5" s="161"/>
      <c r="G5" s="161"/>
      <c r="H5" s="161"/>
      <c r="I5" s="161"/>
      <c r="J5" s="161"/>
      <c r="K5" s="161"/>
      <c r="L5" s="161"/>
      <c r="M5" s="161"/>
      <c r="N5" s="161"/>
      <c r="O5" s="161"/>
      <c r="P5" s="161"/>
      <c r="Q5" s="161"/>
      <c r="R5" s="161"/>
      <c r="S5" s="161"/>
      <c r="T5" s="161"/>
      <c r="U5" s="161"/>
      <c r="V5" s="161"/>
      <c r="W5" s="161"/>
      <c r="X5" s="161"/>
      <c r="Y5" s="162"/>
    </row>
    <row r="6" spans="2:25" ht="45.75" customHeight="1" thickBot="1" x14ac:dyDescent="0.25">
      <c r="B6" s="191" t="s">
        <v>0</v>
      </c>
      <c r="C6" s="182" t="s">
        <v>38</v>
      </c>
      <c r="D6" s="54" t="s">
        <v>39</v>
      </c>
      <c r="E6" s="190" t="s">
        <v>40</v>
      </c>
      <c r="F6" s="190"/>
      <c r="G6" s="190" t="s">
        <v>47</v>
      </c>
      <c r="H6" s="182"/>
      <c r="I6" s="165" t="s">
        <v>50</v>
      </c>
      <c r="J6" s="166"/>
      <c r="K6" s="167"/>
      <c r="L6" s="165" t="s">
        <v>51</v>
      </c>
      <c r="M6" s="166"/>
      <c r="N6" s="167"/>
      <c r="O6" s="165" t="s">
        <v>79</v>
      </c>
      <c r="P6" s="166"/>
      <c r="Q6" s="167"/>
      <c r="R6" s="184" t="s">
        <v>37</v>
      </c>
      <c r="S6" s="185"/>
      <c r="T6" s="185"/>
      <c r="U6" s="185"/>
      <c r="V6" s="185"/>
      <c r="W6" s="185"/>
      <c r="X6" s="186"/>
      <c r="Y6" s="163" t="s">
        <v>46</v>
      </c>
    </row>
    <row r="7" spans="2:25" ht="39.75" customHeight="1" thickBot="1" x14ac:dyDescent="0.25">
      <c r="B7" s="192"/>
      <c r="C7" s="175"/>
      <c r="D7" s="174" t="s">
        <v>41</v>
      </c>
      <c r="E7" s="171" t="s">
        <v>42</v>
      </c>
      <c r="F7" s="171" t="s">
        <v>43</v>
      </c>
      <c r="G7" s="173" t="s">
        <v>44</v>
      </c>
      <c r="H7" s="175" t="s">
        <v>45</v>
      </c>
      <c r="I7" s="168"/>
      <c r="J7" s="169"/>
      <c r="K7" s="170"/>
      <c r="L7" s="168"/>
      <c r="M7" s="169"/>
      <c r="N7" s="170"/>
      <c r="O7" s="168"/>
      <c r="P7" s="169"/>
      <c r="Q7" s="170"/>
      <c r="R7" s="185" t="s">
        <v>139</v>
      </c>
      <c r="S7" s="185"/>
      <c r="T7" s="186"/>
      <c r="U7" s="184" t="s">
        <v>80</v>
      </c>
      <c r="V7" s="185"/>
      <c r="W7" s="185"/>
      <c r="X7" s="186"/>
      <c r="Y7" s="164"/>
    </row>
    <row r="8" spans="2:25" ht="35.25" customHeight="1" x14ac:dyDescent="0.2">
      <c r="B8" s="193"/>
      <c r="C8" s="176"/>
      <c r="D8" s="177"/>
      <c r="E8" s="172"/>
      <c r="F8" s="172"/>
      <c r="G8" s="174"/>
      <c r="H8" s="176"/>
      <c r="I8" s="55" t="s">
        <v>21</v>
      </c>
      <c r="J8" s="58" t="s">
        <v>22</v>
      </c>
      <c r="K8" s="57" t="s">
        <v>25</v>
      </c>
      <c r="L8" s="55" t="s">
        <v>21</v>
      </c>
      <c r="M8" s="58" t="s">
        <v>22</v>
      </c>
      <c r="N8" s="57" t="s">
        <v>25</v>
      </c>
      <c r="O8" s="55" t="s">
        <v>21</v>
      </c>
      <c r="P8" s="58" t="s">
        <v>22</v>
      </c>
      <c r="Q8" s="57" t="s">
        <v>25</v>
      </c>
      <c r="R8" s="58" t="s">
        <v>21</v>
      </c>
      <c r="S8" s="56" t="s">
        <v>22</v>
      </c>
      <c r="T8" s="57" t="s">
        <v>23</v>
      </c>
      <c r="U8" s="55" t="s">
        <v>21</v>
      </c>
      <c r="V8" s="56" t="s">
        <v>22</v>
      </c>
      <c r="W8" s="57" t="s">
        <v>48</v>
      </c>
      <c r="X8" s="57" t="s">
        <v>49</v>
      </c>
      <c r="Y8" s="57"/>
    </row>
    <row r="9" spans="2:25" s="63" customFormat="1" ht="80.25" customHeight="1" x14ac:dyDescent="0.2">
      <c r="B9" s="59">
        <v>1</v>
      </c>
      <c r="C9" s="138" t="s">
        <v>198</v>
      </c>
      <c r="D9" s="61"/>
      <c r="E9" s="61"/>
      <c r="F9" s="61"/>
      <c r="G9" s="61"/>
      <c r="H9" s="61"/>
      <c r="I9" s="62"/>
      <c r="J9" s="62"/>
      <c r="K9" s="62"/>
      <c r="L9" s="62"/>
      <c r="M9" s="62"/>
      <c r="N9" s="62"/>
      <c r="O9" s="62"/>
      <c r="P9" s="62"/>
      <c r="Q9" s="62"/>
      <c r="R9" s="62"/>
      <c r="S9" s="62"/>
      <c r="T9" s="62"/>
      <c r="U9" s="62"/>
      <c r="V9" s="62"/>
      <c r="W9" s="62"/>
      <c r="X9" s="62"/>
      <c r="Y9" s="62"/>
    </row>
    <row r="10" spans="2:25" s="63" customFormat="1" ht="39.75" customHeight="1" x14ac:dyDescent="0.2">
      <c r="B10" s="78" t="s">
        <v>312</v>
      </c>
      <c r="C10" s="124" t="s">
        <v>197</v>
      </c>
      <c r="D10" s="65"/>
      <c r="E10" s="94" t="s">
        <v>71</v>
      </c>
      <c r="F10" s="94" t="s">
        <v>66</v>
      </c>
      <c r="G10" s="92">
        <v>2024</v>
      </c>
      <c r="H10" s="92"/>
      <c r="I10" s="67"/>
      <c r="J10" s="67"/>
      <c r="K10" s="67"/>
      <c r="L10" s="68"/>
      <c r="M10" s="68"/>
      <c r="N10" s="68"/>
      <c r="O10" s="68"/>
      <c r="P10" s="68"/>
      <c r="Q10" s="68"/>
      <c r="R10" s="68"/>
      <c r="S10" s="68"/>
      <c r="T10" s="68"/>
      <c r="U10" s="68"/>
      <c r="V10" s="68"/>
      <c r="W10" s="68"/>
      <c r="X10" s="68"/>
      <c r="Y10" s="68"/>
    </row>
    <row r="11" spans="2:25" s="63" customFormat="1" ht="37.5" customHeight="1" x14ac:dyDescent="0.2">
      <c r="B11" s="78" t="s">
        <v>1</v>
      </c>
      <c r="C11" s="90" t="s">
        <v>196</v>
      </c>
      <c r="D11" s="65" t="s">
        <v>77</v>
      </c>
      <c r="E11" s="94" t="s">
        <v>71</v>
      </c>
      <c r="F11" s="94" t="s">
        <v>66</v>
      </c>
      <c r="G11" s="92">
        <v>2024</v>
      </c>
      <c r="H11" s="92"/>
      <c r="I11" s="68">
        <v>500000</v>
      </c>
      <c r="J11" s="68">
        <v>0</v>
      </c>
      <c r="K11" s="68">
        <f>I11+J11</f>
        <v>500000</v>
      </c>
      <c r="L11" s="68">
        <v>250000</v>
      </c>
      <c r="M11" s="68">
        <v>0</v>
      </c>
      <c r="N11" s="68">
        <f t="shared" ref="N11" si="0">L11+M11</f>
        <v>250000</v>
      </c>
      <c r="O11" s="68">
        <f t="shared" ref="O11:O18" si="1">I11+L11</f>
        <v>750000</v>
      </c>
      <c r="P11" s="68">
        <f t="shared" ref="P11:P18" si="2">J11+M11</f>
        <v>0</v>
      </c>
      <c r="Q11" s="68">
        <f t="shared" ref="Q11:Q18" si="3">O11+P11</f>
        <v>750000</v>
      </c>
      <c r="R11" s="68">
        <f t="shared" ref="R11:R18" si="4">O11</f>
        <v>750000</v>
      </c>
      <c r="S11" s="68">
        <f t="shared" ref="S11:S18" si="5">P11</f>
        <v>0</v>
      </c>
      <c r="T11" s="68">
        <f t="shared" ref="T11:T18" si="6">R11+S11</f>
        <v>750000</v>
      </c>
      <c r="U11" s="68">
        <v>0</v>
      </c>
      <c r="V11" s="68">
        <v>0</v>
      </c>
      <c r="W11" s="68"/>
      <c r="X11" s="68">
        <f t="shared" ref="X11:X18" si="7">U11+V11</f>
        <v>0</v>
      </c>
      <c r="Y11" s="68">
        <f>Q11-T11-X11</f>
        <v>0</v>
      </c>
    </row>
    <row r="12" spans="2:25" s="63" customFormat="1" ht="36" customHeight="1" x14ac:dyDescent="0.25">
      <c r="B12" s="78" t="s">
        <v>313</v>
      </c>
      <c r="C12" s="119" t="s">
        <v>199</v>
      </c>
      <c r="D12" s="117"/>
      <c r="E12" s="94" t="s">
        <v>71</v>
      </c>
      <c r="F12" s="94" t="s">
        <v>66</v>
      </c>
      <c r="G12" s="96">
        <v>2024</v>
      </c>
      <c r="H12" s="92">
        <v>2025</v>
      </c>
      <c r="I12" s="68">
        <v>0</v>
      </c>
      <c r="J12" s="68">
        <v>0</v>
      </c>
      <c r="K12" s="68">
        <f t="shared" ref="K12:K18" si="8">I12+J12</f>
        <v>0</v>
      </c>
      <c r="L12" s="68">
        <v>0</v>
      </c>
      <c r="M12" s="68">
        <v>0</v>
      </c>
      <c r="N12" s="68">
        <f t="shared" ref="N12:N18" si="9">L12+M12</f>
        <v>0</v>
      </c>
      <c r="O12" s="68">
        <f t="shared" si="1"/>
        <v>0</v>
      </c>
      <c r="P12" s="68">
        <f t="shared" si="2"/>
        <v>0</v>
      </c>
      <c r="Q12" s="68">
        <f t="shared" si="3"/>
        <v>0</v>
      </c>
      <c r="R12" s="68">
        <f t="shared" si="4"/>
        <v>0</v>
      </c>
      <c r="S12" s="68">
        <f t="shared" si="5"/>
        <v>0</v>
      </c>
      <c r="T12" s="68">
        <f t="shared" si="6"/>
        <v>0</v>
      </c>
      <c r="U12" s="68">
        <v>0</v>
      </c>
      <c r="V12" s="68">
        <v>0</v>
      </c>
      <c r="W12" s="68"/>
      <c r="X12" s="68">
        <f t="shared" si="7"/>
        <v>0</v>
      </c>
      <c r="Y12" s="68">
        <f t="shared" ref="Y12:Y18" si="10">Q12-T12-X12</f>
        <v>0</v>
      </c>
    </row>
    <row r="13" spans="2:25" s="63" customFormat="1" ht="154.5" customHeight="1" x14ac:dyDescent="0.2">
      <c r="B13" s="78" t="s">
        <v>3</v>
      </c>
      <c r="C13" s="125" t="s">
        <v>262</v>
      </c>
      <c r="D13" s="118" t="s">
        <v>288</v>
      </c>
      <c r="E13" s="94" t="s">
        <v>71</v>
      </c>
      <c r="F13" s="94" t="s">
        <v>66</v>
      </c>
      <c r="G13" s="96">
        <v>2024</v>
      </c>
      <c r="H13" s="92">
        <v>2025</v>
      </c>
      <c r="I13" s="68">
        <v>800000</v>
      </c>
      <c r="J13" s="68">
        <v>0</v>
      </c>
      <c r="K13" s="68">
        <f t="shared" si="8"/>
        <v>800000</v>
      </c>
      <c r="L13" s="68">
        <v>800000</v>
      </c>
      <c r="M13" s="68">
        <v>0</v>
      </c>
      <c r="N13" s="68">
        <f t="shared" si="9"/>
        <v>800000</v>
      </c>
      <c r="O13" s="68">
        <f t="shared" si="1"/>
        <v>1600000</v>
      </c>
      <c r="P13" s="68">
        <f t="shared" si="2"/>
        <v>0</v>
      </c>
      <c r="Q13" s="68">
        <f t="shared" si="3"/>
        <v>1600000</v>
      </c>
      <c r="R13" s="68">
        <f t="shared" si="4"/>
        <v>1600000</v>
      </c>
      <c r="S13" s="68">
        <f t="shared" si="5"/>
        <v>0</v>
      </c>
      <c r="T13" s="68">
        <f t="shared" si="6"/>
        <v>1600000</v>
      </c>
      <c r="U13" s="68">
        <v>0</v>
      </c>
      <c r="V13" s="68">
        <v>0</v>
      </c>
      <c r="W13" s="68"/>
      <c r="X13" s="68">
        <f t="shared" si="7"/>
        <v>0</v>
      </c>
      <c r="Y13" s="68">
        <f t="shared" si="10"/>
        <v>0</v>
      </c>
    </row>
    <row r="14" spans="2:25" s="63" customFormat="1" ht="126.75" customHeight="1" x14ac:dyDescent="0.2">
      <c r="B14" s="78" t="s">
        <v>4</v>
      </c>
      <c r="C14" s="125" t="s">
        <v>200</v>
      </c>
      <c r="D14" s="118" t="s">
        <v>288</v>
      </c>
      <c r="E14" s="94" t="s">
        <v>71</v>
      </c>
      <c r="F14" s="94" t="s">
        <v>66</v>
      </c>
      <c r="G14" s="96">
        <v>2024</v>
      </c>
      <c r="H14" s="92">
        <v>2025</v>
      </c>
      <c r="I14" s="68">
        <v>400000</v>
      </c>
      <c r="J14" s="68">
        <v>0</v>
      </c>
      <c r="K14" s="68">
        <f t="shared" si="8"/>
        <v>400000</v>
      </c>
      <c r="L14" s="68">
        <v>400000</v>
      </c>
      <c r="M14" s="68">
        <v>0</v>
      </c>
      <c r="N14" s="68">
        <f t="shared" si="9"/>
        <v>400000</v>
      </c>
      <c r="O14" s="68">
        <f t="shared" si="1"/>
        <v>800000</v>
      </c>
      <c r="P14" s="68">
        <f t="shared" si="2"/>
        <v>0</v>
      </c>
      <c r="Q14" s="68">
        <f t="shared" si="3"/>
        <v>800000</v>
      </c>
      <c r="R14" s="68">
        <f t="shared" si="4"/>
        <v>800000</v>
      </c>
      <c r="S14" s="68">
        <f t="shared" si="5"/>
        <v>0</v>
      </c>
      <c r="T14" s="68">
        <f t="shared" si="6"/>
        <v>800000</v>
      </c>
      <c r="U14" s="68">
        <v>0</v>
      </c>
      <c r="V14" s="68">
        <v>0</v>
      </c>
      <c r="W14" s="68"/>
      <c r="X14" s="68">
        <f t="shared" si="7"/>
        <v>0</v>
      </c>
      <c r="Y14" s="68">
        <f t="shared" si="10"/>
        <v>0</v>
      </c>
    </row>
    <row r="15" spans="2:25" s="63" customFormat="1" ht="45.75" customHeight="1" x14ac:dyDescent="0.2">
      <c r="B15" s="78" t="s">
        <v>141</v>
      </c>
      <c r="C15" s="90" t="s">
        <v>201</v>
      </c>
      <c r="D15" s="118" t="s">
        <v>77</v>
      </c>
      <c r="E15" s="94" t="s">
        <v>69</v>
      </c>
      <c r="F15" s="94" t="s">
        <v>66</v>
      </c>
      <c r="G15" s="96">
        <v>2024</v>
      </c>
      <c r="H15" s="92">
        <v>2025</v>
      </c>
      <c r="I15" s="68">
        <v>500000</v>
      </c>
      <c r="J15" s="68">
        <v>0</v>
      </c>
      <c r="K15" s="68">
        <f t="shared" si="8"/>
        <v>500000</v>
      </c>
      <c r="L15" s="68">
        <v>500000</v>
      </c>
      <c r="M15" s="68">
        <v>0</v>
      </c>
      <c r="N15" s="68">
        <f t="shared" si="9"/>
        <v>500000</v>
      </c>
      <c r="O15" s="68">
        <f t="shared" si="1"/>
        <v>1000000</v>
      </c>
      <c r="P15" s="68">
        <f t="shared" si="2"/>
        <v>0</v>
      </c>
      <c r="Q15" s="68">
        <f t="shared" si="3"/>
        <v>1000000</v>
      </c>
      <c r="R15" s="68">
        <f t="shared" si="4"/>
        <v>1000000</v>
      </c>
      <c r="S15" s="68">
        <f t="shared" si="5"/>
        <v>0</v>
      </c>
      <c r="T15" s="68">
        <f t="shared" si="6"/>
        <v>1000000</v>
      </c>
      <c r="U15" s="68">
        <v>0</v>
      </c>
      <c r="V15" s="68">
        <v>0</v>
      </c>
      <c r="W15" s="68"/>
      <c r="X15" s="68">
        <f t="shared" si="7"/>
        <v>0</v>
      </c>
      <c r="Y15" s="68">
        <f t="shared" si="10"/>
        <v>0</v>
      </c>
    </row>
    <row r="16" spans="2:25" s="63" customFormat="1" ht="40.5" customHeight="1" x14ac:dyDescent="0.25">
      <c r="B16" s="78" t="s">
        <v>314</v>
      </c>
      <c r="C16" s="119" t="s">
        <v>188</v>
      </c>
      <c r="D16" s="117"/>
      <c r="E16" s="94" t="s">
        <v>71</v>
      </c>
      <c r="F16" s="94" t="s">
        <v>66</v>
      </c>
      <c r="G16" s="92">
        <v>2024</v>
      </c>
      <c r="H16" s="92">
        <v>2025</v>
      </c>
      <c r="I16" s="68">
        <v>0</v>
      </c>
      <c r="J16" s="68">
        <v>0</v>
      </c>
      <c r="K16" s="68">
        <f t="shared" si="8"/>
        <v>0</v>
      </c>
      <c r="L16" s="68">
        <v>0</v>
      </c>
      <c r="M16" s="68">
        <v>0</v>
      </c>
      <c r="N16" s="68">
        <f t="shared" si="9"/>
        <v>0</v>
      </c>
      <c r="O16" s="68">
        <f t="shared" si="1"/>
        <v>0</v>
      </c>
      <c r="P16" s="68">
        <f t="shared" si="2"/>
        <v>0</v>
      </c>
      <c r="Q16" s="68">
        <f t="shared" si="3"/>
        <v>0</v>
      </c>
      <c r="R16" s="68">
        <f t="shared" si="4"/>
        <v>0</v>
      </c>
      <c r="S16" s="68">
        <f t="shared" si="5"/>
        <v>0</v>
      </c>
      <c r="T16" s="68">
        <f t="shared" si="6"/>
        <v>0</v>
      </c>
      <c r="U16" s="68">
        <v>0</v>
      </c>
      <c r="V16" s="68">
        <v>0</v>
      </c>
      <c r="W16" s="68"/>
      <c r="X16" s="68">
        <f t="shared" si="7"/>
        <v>0</v>
      </c>
      <c r="Y16" s="68">
        <f t="shared" si="10"/>
        <v>0</v>
      </c>
    </row>
    <row r="17" spans="1:25" s="63" customFormat="1" ht="45.75" customHeight="1" x14ac:dyDescent="0.2">
      <c r="B17" s="64" t="s">
        <v>5</v>
      </c>
      <c r="C17" s="90" t="s">
        <v>202</v>
      </c>
      <c r="D17" s="65" t="s">
        <v>289</v>
      </c>
      <c r="E17" s="94" t="s">
        <v>71</v>
      </c>
      <c r="F17" s="94" t="s">
        <v>66</v>
      </c>
      <c r="G17" s="92">
        <v>2024</v>
      </c>
      <c r="H17" s="92">
        <v>2025</v>
      </c>
      <c r="I17" s="68">
        <v>250000</v>
      </c>
      <c r="J17" s="68">
        <v>0</v>
      </c>
      <c r="K17" s="68">
        <f t="shared" si="8"/>
        <v>250000</v>
      </c>
      <c r="L17" s="68">
        <v>250000</v>
      </c>
      <c r="M17" s="68">
        <v>0</v>
      </c>
      <c r="N17" s="68">
        <f t="shared" si="9"/>
        <v>250000</v>
      </c>
      <c r="O17" s="68">
        <f>I17+L17</f>
        <v>500000</v>
      </c>
      <c r="P17" s="68">
        <f t="shared" si="2"/>
        <v>0</v>
      </c>
      <c r="Q17" s="68">
        <f t="shared" si="3"/>
        <v>500000</v>
      </c>
      <c r="R17" s="68">
        <f t="shared" si="4"/>
        <v>500000</v>
      </c>
      <c r="S17" s="68">
        <f t="shared" si="5"/>
        <v>0</v>
      </c>
      <c r="T17" s="68">
        <f t="shared" si="6"/>
        <v>500000</v>
      </c>
      <c r="U17" s="68">
        <v>0</v>
      </c>
      <c r="V17" s="68">
        <v>0</v>
      </c>
      <c r="W17" s="68"/>
      <c r="X17" s="68">
        <f t="shared" si="7"/>
        <v>0</v>
      </c>
      <c r="Y17" s="68">
        <f t="shared" si="10"/>
        <v>0</v>
      </c>
    </row>
    <row r="18" spans="1:25" s="63" customFormat="1" ht="45.75" customHeight="1" x14ac:dyDescent="0.2">
      <c r="B18" s="64" t="s">
        <v>6</v>
      </c>
      <c r="C18" s="90" t="s">
        <v>142</v>
      </c>
      <c r="D18" s="65" t="s">
        <v>289</v>
      </c>
      <c r="E18" s="94" t="s">
        <v>71</v>
      </c>
      <c r="F18" s="94" t="s">
        <v>66</v>
      </c>
      <c r="G18" s="92">
        <v>2024</v>
      </c>
      <c r="H18" s="92">
        <v>2025</v>
      </c>
      <c r="I18" s="68">
        <v>500000</v>
      </c>
      <c r="J18" s="68">
        <v>0</v>
      </c>
      <c r="K18" s="68">
        <f t="shared" si="8"/>
        <v>500000</v>
      </c>
      <c r="L18" s="68">
        <v>500000</v>
      </c>
      <c r="M18" s="68">
        <v>0</v>
      </c>
      <c r="N18" s="68">
        <f t="shared" si="9"/>
        <v>500000</v>
      </c>
      <c r="O18" s="68">
        <f t="shared" si="1"/>
        <v>1000000</v>
      </c>
      <c r="P18" s="68">
        <f t="shared" si="2"/>
        <v>0</v>
      </c>
      <c r="Q18" s="68">
        <f t="shared" si="3"/>
        <v>1000000</v>
      </c>
      <c r="R18" s="68">
        <f t="shared" si="4"/>
        <v>1000000</v>
      </c>
      <c r="S18" s="68">
        <f t="shared" si="5"/>
        <v>0</v>
      </c>
      <c r="T18" s="68">
        <f t="shared" si="6"/>
        <v>1000000</v>
      </c>
      <c r="U18" s="68">
        <v>0</v>
      </c>
      <c r="V18" s="68">
        <v>0</v>
      </c>
      <c r="W18" s="68"/>
      <c r="X18" s="68">
        <f t="shared" si="7"/>
        <v>0</v>
      </c>
      <c r="Y18" s="68">
        <f t="shared" si="10"/>
        <v>0</v>
      </c>
    </row>
    <row r="19" spans="1:25" s="49" customFormat="1" ht="40.5" customHeight="1" x14ac:dyDescent="0.2">
      <c r="B19" s="70"/>
      <c r="C19" s="71" t="s">
        <v>52</v>
      </c>
      <c r="D19" s="70"/>
      <c r="E19" s="70"/>
      <c r="F19" s="70"/>
      <c r="G19" s="70"/>
      <c r="H19" s="70"/>
      <c r="I19" s="72">
        <f>SUM(I10:I18)</f>
        <v>2950000</v>
      </c>
      <c r="J19" s="72">
        <f t="shared" ref="J19:Y19" si="11">SUM(J10:J18)</f>
        <v>0</v>
      </c>
      <c r="K19" s="72">
        <f>SUM(K10:K18)</f>
        <v>2950000</v>
      </c>
      <c r="L19" s="72">
        <f t="shared" si="11"/>
        <v>2700000</v>
      </c>
      <c r="M19" s="72">
        <f t="shared" si="11"/>
        <v>0</v>
      </c>
      <c r="N19" s="72">
        <f t="shared" si="11"/>
        <v>2700000</v>
      </c>
      <c r="O19" s="72">
        <f>SUM(O10:O18)</f>
        <v>5650000</v>
      </c>
      <c r="P19" s="72">
        <f t="shared" si="11"/>
        <v>0</v>
      </c>
      <c r="Q19" s="72">
        <f t="shared" si="11"/>
        <v>5650000</v>
      </c>
      <c r="R19" s="72">
        <f t="shared" si="11"/>
        <v>5650000</v>
      </c>
      <c r="S19" s="72">
        <f t="shared" si="11"/>
        <v>0</v>
      </c>
      <c r="T19" s="72">
        <f t="shared" si="11"/>
        <v>5650000</v>
      </c>
      <c r="U19" s="72">
        <f t="shared" si="11"/>
        <v>0</v>
      </c>
      <c r="V19" s="72">
        <f t="shared" si="11"/>
        <v>0</v>
      </c>
      <c r="W19" s="72">
        <f t="shared" si="11"/>
        <v>0</v>
      </c>
      <c r="X19" s="72">
        <f t="shared" si="11"/>
        <v>0</v>
      </c>
      <c r="Y19" s="72">
        <f t="shared" si="11"/>
        <v>0</v>
      </c>
    </row>
    <row r="20" spans="1:25" s="63" customFormat="1" ht="45.75" customHeight="1" x14ac:dyDescent="0.2">
      <c r="B20" s="59">
        <v>2</v>
      </c>
      <c r="C20" s="73" t="s">
        <v>102</v>
      </c>
      <c r="D20" s="61"/>
      <c r="E20" s="61"/>
      <c r="F20" s="61"/>
      <c r="G20" s="61"/>
      <c r="H20" s="61"/>
      <c r="I20" s="62"/>
      <c r="J20" s="62"/>
      <c r="K20" s="62"/>
      <c r="L20" s="62"/>
      <c r="M20" s="62"/>
      <c r="N20" s="62"/>
      <c r="O20" s="62"/>
      <c r="P20" s="62"/>
      <c r="Q20" s="62"/>
      <c r="R20" s="62"/>
      <c r="S20" s="62"/>
      <c r="T20" s="62"/>
      <c r="U20" s="62"/>
      <c r="V20" s="62"/>
      <c r="W20" s="62"/>
      <c r="X20" s="62"/>
      <c r="Y20" s="62"/>
    </row>
    <row r="21" spans="1:25" s="63" customFormat="1" ht="50.25" customHeight="1" x14ac:dyDescent="0.2">
      <c r="B21" s="91" t="s">
        <v>315</v>
      </c>
      <c r="C21" s="123" t="s">
        <v>318</v>
      </c>
      <c r="D21" s="66" t="s">
        <v>296</v>
      </c>
      <c r="E21" s="66" t="s">
        <v>147</v>
      </c>
      <c r="F21" s="66" t="s">
        <v>148</v>
      </c>
      <c r="G21" s="64">
        <v>2024</v>
      </c>
      <c r="H21" s="64">
        <v>2025</v>
      </c>
      <c r="I21" s="100">
        <v>0</v>
      </c>
      <c r="J21" s="100">
        <v>0</v>
      </c>
      <c r="K21" s="68">
        <f t="shared" ref="K21:K33" si="12">I21+J21</f>
        <v>0</v>
      </c>
      <c r="L21" s="100">
        <v>111000</v>
      </c>
      <c r="M21" s="100">
        <v>0</v>
      </c>
      <c r="N21" s="68">
        <f t="shared" ref="N21:N33" si="13">L21+M21</f>
        <v>111000</v>
      </c>
      <c r="O21" s="68">
        <f t="shared" ref="O21:P33" si="14">I21+L21</f>
        <v>111000</v>
      </c>
      <c r="P21" s="68">
        <f t="shared" si="14"/>
        <v>0</v>
      </c>
      <c r="Q21" s="68">
        <f t="shared" ref="Q21:Q33" si="15">O21+P21</f>
        <v>111000</v>
      </c>
      <c r="R21" s="68">
        <f>O21</f>
        <v>111000</v>
      </c>
      <c r="S21" s="68">
        <f>P21</f>
        <v>0</v>
      </c>
      <c r="T21" s="68">
        <f>R21+S21</f>
        <v>111000</v>
      </c>
      <c r="U21" s="68">
        <v>0</v>
      </c>
      <c r="V21" s="68">
        <v>0</v>
      </c>
      <c r="W21" s="68"/>
      <c r="X21" s="68">
        <f>U21+V21</f>
        <v>0</v>
      </c>
      <c r="Y21" s="68">
        <f>Q21-T21-X21</f>
        <v>0</v>
      </c>
    </row>
    <row r="22" spans="1:25" s="63" customFormat="1" ht="60" customHeight="1" x14ac:dyDescent="0.2">
      <c r="B22" s="92" t="s">
        <v>7</v>
      </c>
      <c r="C22" s="121" t="s">
        <v>144</v>
      </c>
      <c r="D22" s="66" t="s">
        <v>296</v>
      </c>
      <c r="E22" s="66" t="s">
        <v>147</v>
      </c>
      <c r="F22" s="66" t="s">
        <v>148</v>
      </c>
      <c r="G22" s="64">
        <v>2024</v>
      </c>
      <c r="H22" s="64">
        <v>2024</v>
      </c>
      <c r="I22" s="101">
        <v>65000</v>
      </c>
      <c r="J22" s="100">
        <v>50000</v>
      </c>
      <c r="K22" s="68">
        <f t="shared" si="12"/>
        <v>115000</v>
      </c>
      <c r="L22" s="101">
        <v>0</v>
      </c>
      <c r="M22" s="100">
        <v>0</v>
      </c>
      <c r="N22" s="68">
        <f t="shared" si="13"/>
        <v>0</v>
      </c>
      <c r="O22" s="68">
        <f t="shared" si="14"/>
        <v>65000</v>
      </c>
      <c r="P22" s="68">
        <f t="shared" si="14"/>
        <v>50000</v>
      </c>
      <c r="Q22" s="68">
        <f t="shared" si="15"/>
        <v>115000</v>
      </c>
      <c r="R22" s="68">
        <f t="shared" ref="R22:S24" si="16">O22</f>
        <v>65000</v>
      </c>
      <c r="S22" s="68">
        <f t="shared" si="16"/>
        <v>50000</v>
      </c>
      <c r="T22" s="68">
        <f t="shared" ref="T22:T31" si="17">R22+S22</f>
        <v>115000</v>
      </c>
      <c r="U22" s="68">
        <v>0</v>
      </c>
      <c r="V22" s="68">
        <v>0</v>
      </c>
      <c r="W22" s="68"/>
      <c r="X22" s="68">
        <f t="shared" ref="X22:X33" si="18">U22+V22</f>
        <v>0</v>
      </c>
      <c r="Y22" s="68">
        <f>Q22-T22-X22</f>
        <v>0</v>
      </c>
    </row>
    <row r="23" spans="1:25" s="63" customFormat="1" ht="55.5" customHeight="1" x14ac:dyDescent="0.2">
      <c r="B23" s="92" t="s">
        <v>8</v>
      </c>
      <c r="C23" s="122" t="s">
        <v>54</v>
      </c>
      <c r="D23" s="65" t="s">
        <v>289</v>
      </c>
      <c r="E23" s="66" t="s">
        <v>149</v>
      </c>
      <c r="F23" s="66" t="s">
        <v>148</v>
      </c>
      <c r="G23" s="64">
        <v>2024</v>
      </c>
      <c r="H23" s="64">
        <v>2025</v>
      </c>
      <c r="I23" s="100">
        <v>300000</v>
      </c>
      <c r="J23" s="100">
        <v>0</v>
      </c>
      <c r="K23" s="68">
        <f t="shared" si="12"/>
        <v>300000</v>
      </c>
      <c r="L23" s="100">
        <v>300000</v>
      </c>
      <c r="M23" s="100">
        <v>0</v>
      </c>
      <c r="N23" s="68">
        <f t="shared" si="13"/>
        <v>300000</v>
      </c>
      <c r="O23" s="68">
        <f t="shared" si="14"/>
        <v>600000</v>
      </c>
      <c r="P23" s="68">
        <f t="shared" si="14"/>
        <v>0</v>
      </c>
      <c r="Q23" s="68">
        <f t="shared" si="15"/>
        <v>600000</v>
      </c>
      <c r="R23" s="68">
        <f t="shared" si="16"/>
        <v>600000</v>
      </c>
      <c r="S23" s="68">
        <f t="shared" si="16"/>
        <v>0</v>
      </c>
      <c r="T23" s="68">
        <f t="shared" si="17"/>
        <v>600000</v>
      </c>
      <c r="U23" s="68">
        <v>0</v>
      </c>
      <c r="V23" s="68">
        <v>0</v>
      </c>
      <c r="W23" s="68"/>
      <c r="X23" s="68">
        <f t="shared" si="18"/>
        <v>0</v>
      </c>
      <c r="Y23" s="68">
        <f t="shared" ref="Y23:Y33" si="19">Q23-T23-X23</f>
        <v>0</v>
      </c>
    </row>
    <row r="24" spans="1:25" s="63" customFormat="1" ht="60.75" customHeight="1" x14ac:dyDescent="0.2">
      <c r="B24" s="91" t="s">
        <v>316</v>
      </c>
      <c r="C24" s="119" t="s">
        <v>205</v>
      </c>
      <c r="D24" s="66"/>
      <c r="E24" s="76" t="s">
        <v>149</v>
      </c>
      <c r="F24" s="66" t="s">
        <v>70</v>
      </c>
      <c r="G24" s="64">
        <v>2024</v>
      </c>
      <c r="H24" s="64">
        <v>2025</v>
      </c>
      <c r="I24" s="100">
        <v>0</v>
      </c>
      <c r="J24" s="100">
        <v>0</v>
      </c>
      <c r="K24" s="68">
        <f t="shared" si="12"/>
        <v>0</v>
      </c>
      <c r="L24" s="100">
        <v>0</v>
      </c>
      <c r="M24" s="100">
        <v>0</v>
      </c>
      <c r="N24" s="68">
        <f t="shared" si="13"/>
        <v>0</v>
      </c>
      <c r="O24" s="68">
        <f t="shared" si="14"/>
        <v>0</v>
      </c>
      <c r="P24" s="68">
        <f t="shared" si="14"/>
        <v>0</v>
      </c>
      <c r="Q24" s="68">
        <f t="shared" si="15"/>
        <v>0</v>
      </c>
      <c r="R24" s="68">
        <f t="shared" si="16"/>
        <v>0</v>
      </c>
      <c r="S24" s="68">
        <f t="shared" si="16"/>
        <v>0</v>
      </c>
      <c r="T24" s="68">
        <f t="shared" si="17"/>
        <v>0</v>
      </c>
      <c r="U24" s="68">
        <v>0</v>
      </c>
      <c r="V24" s="68">
        <v>0</v>
      </c>
      <c r="W24" s="68"/>
      <c r="X24" s="68">
        <f t="shared" si="18"/>
        <v>0</v>
      </c>
      <c r="Y24" s="68">
        <f t="shared" si="19"/>
        <v>0</v>
      </c>
    </row>
    <row r="25" spans="1:25" s="63" customFormat="1" ht="76.5" customHeight="1" x14ac:dyDescent="0.2">
      <c r="A25" s="63" cm="1">
        <f t="array" aca="1" ref="A25" ca="1">25:27</f>
        <v>0</v>
      </c>
      <c r="B25" s="91" t="s">
        <v>145</v>
      </c>
      <c r="C25" s="90" t="s">
        <v>206</v>
      </c>
      <c r="D25" s="76" t="s">
        <v>287</v>
      </c>
      <c r="E25" s="66" t="s">
        <v>149</v>
      </c>
      <c r="F25" s="66" t="s">
        <v>70</v>
      </c>
      <c r="G25" s="64">
        <v>2024</v>
      </c>
      <c r="H25" s="64">
        <v>2025</v>
      </c>
      <c r="I25" s="136">
        <v>0</v>
      </c>
      <c r="J25" s="136">
        <v>0</v>
      </c>
      <c r="K25" s="105">
        <f t="shared" si="12"/>
        <v>0</v>
      </c>
      <c r="L25" s="136">
        <v>0</v>
      </c>
      <c r="M25" s="136">
        <v>110000000</v>
      </c>
      <c r="N25" s="105">
        <f t="shared" si="13"/>
        <v>110000000</v>
      </c>
      <c r="O25" s="68">
        <f t="shared" si="14"/>
        <v>0</v>
      </c>
      <c r="P25" s="68">
        <f t="shared" si="14"/>
        <v>110000000</v>
      </c>
      <c r="Q25" s="68">
        <f t="shared" si="15"/>
        <v>110000000</v>
      </c>
      <c r="R25" s="68">
        <v>0</v>
      </c>
      <c r="S25" s="68">
        <v>0</v>
      </c>
      <c r="T25" s="68">
        <f t="shared" si="17"/>
        <v>0</v>
      </c>
      <c r="U25" s="68">
        <f>O25</f>
        <v>0</v>
      </c>
      <c r="V25" s="68">
        <f>P25</f>
        <v>110000000</v>
      </c>
      <c r="W25" s="146" t="s">
        <v>284</v>
      </c>
      <c r="X25" s="68">
        <f t="shared" si="18"/>
        <v>110000000</v>
      </c>
      <c r="Y25" s="68">
        <f t="shared" si="19"/>
        <v>0</v>
      </c>
    </row>
    <row r="26" spans="1:25" s="63" customFormat="1" ht="76.5" customHeight="1" x14ac:dyDescent="0.2">
      <c r="B26" s="92" t="s">
        <v>10</v>
      </c>
      <c r="C26" s="90" t="s">
        <v>268</v>
      </c>
      <c r="D26" s="76" t="s">
        <v>287</v>
      </c>
      <c r="E26" s="66" t="s">
        <v>149</v>
      </c>
      <c r="F26" s="66" t="s">
        <v>70</v>
      </c>
      <c r="G26" s="64">
        <v>2024</v>
      </c>
      <c r="H26" s="64">
        <v>2025</v>
      </c>
      <c r="I26" s="136">
        <v>0</v>
      </c>
      <c r="J26" s="136">
        <v>0</v>
      </c>
      <c r="K26" s="105">
        <f t="shared" si="12"/>
        <v>0</v>
      </c>
      <c r="L26" s="136">
        <v>0</v>
      </c>
      <c r="M26" s="136">
        <v>20000000</v>
      </c>
      <c r="N26" s="105">
        <f t="shared" si="13"/>
        <v>20000000</v>
      </c>
      <c r="O26" s="68">
        <f t="shared" si="14"/>
        <v>0</v>
      </c>
      <c r="P26" s="68">
        <f t="shared" si="14"/>
        <v>20000000</v>
      </c>
      <c r="Q26" s="68">
        <f t="shared" si="15"/>
        <v>20000000</v>
      </c>
      <c r="R26" s="68">
        <v>0</v>
      </c>
      <c r="S26" s="68">
        <v>0</v>
      </c>
      <c r="T26" s="68">
        <f t="shared" si="17"/>
        <v>0</v>
      </c>
      <c r="U26" s="68">
        <f t="shared" ref="U26:U32" si="20">O26</f>
        <v>0</v>
      </c>
      <c r="V26" s="68">
        <f t="shared" ref="V26:V32" si="21">P26</f>
        <v>20000000</v>
      </c>
      <c r="W26" s="146" t="s">
        <v>284</v>
      </c>
      <c r="X26" s="68">
        <f t="shared" si="18"/>
        <v>20000000</v>
      </c>
      <c r="Y26" s="68">
        <f t="shared" si="19"/>
        <v>0</v>
      </c>
    </row>
    <row r="27" spans="1:25" s="63" customFormat="1" ht="66.75" customHeight="1" x14ac:dyDescent="0.2">
      <c r="B27" s="92" t="s">
        <v>12</v>
      </c>
      <c r="C27" s="90" t="s">
        <v>319</v>
      </c>
      <c r="D27" s="76" t="s">
        <v>287</v>
      </c>
      <c r="E27" s="66" t="s">
        <v>149</v>
      </c>
      <c r="F27" s="66" t="s">
        <v>70</v>
      </c>
      <c r="G27" s="64">
        <v>2024</v>
      </c>
      <c r="H27" s="64">
        <v>2025</v>
      </c>
      <c r="I27" s="136">
        <v>0</v>
      </c>
      <c r="J27" s="136">
        <v>0</v>
      </c>
      <c r="K27" s="105">
        <f t="shared" si="12"/>
        <v>0</v>
      </c>
      <c r="L27" s="136">
        <v>0</v>
      </c>
      <c r="M27" s="136">
        <v>80000000</v>
      </c>
      <c r="N27" s="105">
        <f t="shared" si="13"/>
        <v>80000000</v>
      </c>
      <c r="O27" s="68">
        <f t="shared" si="14"/>
        <v>0</v>
      </c>
      <c r="P27" s="68">
        <f t="shared" si="14"/>
        <v>80000000</v>
      </c>
      <c r="Q27" s="68">
        <f t="shared" si="15"/>
        <v>80000000</v>
      </c>
      <c r="R27" s="68">
        <v>0</v>
      </c>
      <c r="S27" s="68">
        <v>0</v>
      </c>
      <c r="T27" s="68">
        <f t="shared" si="17"/>
        <v>0</v>
      </c>
      <c r="U27" s="68">
        <f t="shared" si="20"/>
        <v>0</v>
      </c>
      <c r="V27" s="68">
        <f t="shared" si="21"/>
        <v>80000000</v>
      </c>
      <c r="W27" s="146" t="s">
        <v>284</v>
      </c>
      <c r="X27" s="68">
        <f t="shared" si="18"/>
        <v>80000000</v>
      </c>
      <c r="Y27" s="68">
        <f t="shared" si="19"/>
        <v>0</v>
      </c>
    </row>
    <row r="28" spans="1:25" s="63" customFormat="1" ht="76.5" customHeight="1" x14ac:dyDescent="0.2">
      <c r="B28" s="92" t="s">
        <v>269</v>
      </c>
      <c r="C28" s="90" t="s">
        <v>270</v>
      </c>
      <c r="D28" s="76" t="s">
        <v>287</v>
      </c>
      <c r="E28" s="66" t="s">
        <v>149</v>
      </c>
      <c r="F28" s="66" t="s">
        <v>70</v>
      </c>
      <c r="G28" s="64">
        <v>2024</v>
      </c>
      <c r="H28" s="64">
        <v>2025</v>
      </c>
      <c r="I28" s="136">
        <v>0</v>
      </c>
      <c r="J28" s="136">
        <v>0</v>
      </c>
      <c r="K28" s="105">
        <f t="shared" si="12"/>
        <v>0</v>
      </c>
      <c r="L28" s="136">
        <v>0</v>
      </c>
      <c r="M28" s="136">
        <v>25000000</v>
      </c>
      <c r="N28" s="105">
        <f t="shared" si="13"/>
        <v>25000000</v>
      </c>
      <c r="O28" s="68">
        <f t="shared" si="14"/>
        <v>0</v>
      </c>
      <c r="P28" s="68">
        <f t="shared" si="14"/>
        <v>25000000</v>
      </c>
      <c r="Q28" s="68">
        <f t="shared" si="15"/>
        <v>25000000</v>
      </c>
      <c r="R28" s="68">
        <v>0</v>
      </c>
      <c r="S28" s="68">
        <v>0</v>
      </c>
      <c r="T28" s="68">
        <f t="shared" si="17"/>
        <v>0</v>
      </c>
      <c r="U28" s="68">
        <f t="shared" si="20"/>
        <v>0</v>
      </c>
      <c r="V28" s="68">
        <f t="shared" si="21"/>
        <v>25000000</v>
      </c>
      <c r="W28" s="146" t="s">
        <v>150</v>
      </c>
      <c r="X28" s="68">
        <f t="shared" si="18"/>
        <v>25000000</v>
      </c>
      <c r="Y28" s="68">
        <f t="shared" si="19"/>
        <v>0</v>
      </c>
    </row>
    <row r="29" spans="1:25" s="63" customFormat="1" ht="45.75" customHeight="1" x14ac:dyDescent="0.2">
      <c r="B29" s="92" t="s">
        <v>263</v>
      </c>
      <c r="C29" s="90" t="s">
        <v>207</v>
      </c>
      <c r="D29" s="76" t="s">
        <v>287</v>
      </c>
      <c r="E29" s="66" t="s">
        <v>149</v>
      </c>
      <c r="F29" s="66" t="s">
        <v>150</v>
      </c>
      <c r="G29" s="64">
        <v>2024</v>
      </c>
      <c r="H29" s="64">
        <v>2025</v>
      </c>
      <c r="I29" s="136">
        <v>0</v>
      </c>
      <c r="J29" s="136">
        <v>0</v>
      </c>
      <c r="K29" s="105">
        <f t="shared" si="12"/>
        <v>0</v>
      </c>
      <c r="L29" s="136">
        <v>0</v>
      </c>
      <c r="M29" s="136">
        <v>48000000</v>
      </c>
      <c r="N29" s="105">
        <f t="shared" si="13"/>
        <v>48000000</v>
      </c>
      <c r="O29" s="68">
        <f t="shared" si="14"/>
        <v>0</v>
      </c>
      <c r="P29" s="68">
        <f t="shared" si="14"/>
        <v>48000000</v>
      </c>
      <c r="Q29" s="68">
        <f t="shared" si="15"/>
        <v>48000000</v>
      </c>
      <c r="R29" s="68">
        <v>0</v>
      </c>
      <c r="S29" s="68">
        <v>0</v>
      </c>
      <c r="T29" s="68">
        <f t="shared" si="17"/>
        <v>0</v>
      </c>
      <c r="U29" s="68">
        <f t="shared" si="20"/>
        <v>0</v>
      </c>
      <c r="V29" s="68">
        <f t="shared" si="21"/>
        <v>48000000</v>
      </c>
      <c r="W29" s="146" t="s">
        <v>151</v>
      </c>
      <c r="X29" s="68">
        <f t="shared" si="18"/>
        <v>48000000</v>
      </c>
      <c r="Y29" s="68">
        <f t="shared" si="19"/>
        <v>0</v>
      </c>
    </row>
    <row r="30" spans="1:25" s="63" customFormat="1" ht="45.75" customHeight="1" x14ac:dyDescent="0.2">
      <c r="B30" s="92" t="s">
        <v>271</v>
      </c>
      <c r="C30" s="90" t="s">
        <v>208</v>
      </c>
      <c r="D30" s="76" t="s">
        <v>287</v>
      </c>
      <c r="E30" s="66" t="s">
        <v>149</v>
      </c>
      <c r="F30" s="66"/>
      <c r="G30" s="64">
        <v>2024</v>
      </c>
      <c r="H30" s="64">
        <v>2025</v>
      </c>
      <c r="I30" s="136">
        <v>0</v>
      </c>
      <c r="J30" s="136">
        <v>20000000</v>
      </c>
      <c r="K30" s="105"/>
      <c r="L30" s="136">
        <v>0</v>
      </c>
      <c r="M30" s="136">
        <v>20000000</v>
      </c>
      <c r="N30" s="105">
        <f t="shared" si="13"/>
        <v>20000000</v>
      </c>
      <c r="O30" s="68">
        <f t="shared" si="14"/>
        <v>0</v>
      </c>
      <c r="P30" s="68">
        <f t="shared" si="14"/>
        <v>40000000</v>
      </c>
      <c r="Q30" s="68">
        <f t="shared" si="15"/>
        <v>40000000</v>
      </c>
      <c r="R30" s="68">
        <v>0</v>
      </c>
      <c r="S30" s="68">
        <v>0</v>
      </c>
      <c r="T30" s="68">
        <f t="shared" si="17"/>
        <v>0</v>
      </c>
      <c r="U30" s="68">
        <f t="shared" si="20"/>
        <v>0</v>
      </c>
      <c r="V30" s="68">
        <f t="shared" si="21"/>
        <v>40000000</v>
      </c>
      <c r="W30" s="146" t="s">
        <v>151</v>
      </c>
      <c r="X30" s="68">
        <f t="shared" si="18"/>
        <v>40000000</v>
      </c>
      <c r="Y30" s="68">
        <f t="shared" si="19"/>
        <v>0</v>
      </c>
    </row>
    <row r="31" spans="1:25" s="63" customFormat="1" ht="50.25" customHeight="1" x14ac:dyDescent="0.2">
      <c r="B31" s="92" t="s">
        <v>272</v>
      </c>
      <c r="C31" s="90" t="s">
        <v>209</v>
      </c>
      <c r="D31" s="76" t="s">
        <v>287</v>
      </c>
      <c r="E31" s="66" t="s">
        <v>149</v>
      </c>
      <c r="F31" s="66" t="s">
        <v>150</v>
      </c>
      <c r="G31" s="64">
        <v>2024</v>
      </c>
      <c r="H31" s="64">
        <v>2025</v>
      </c>
      <c r="I31" s="136">
        <v>0</v>
      </c>
      <c r="J31" s="136">
        <v>0</v>
      </c>
      <c r="K31" s="105">
        <f t="shared" si="12"/>
        <v>0</v>
      </c>
      <c r="L31" s="136">
        <v>0</v>
      </c>
      <c r="M31" s="136">
        <v>20000000</v>
      </c>
      <c r="N31" s="105">
        <f t="shared" si="13"/>
        <v>20000000</v>
      </c>
      <c r="O31" s="68">
        <f t="shared" si="14"/>
        <v>0</v>
      </c>
      <c r="P31" s="68">
        <f t="shared" si="14"/>
        <v>20000000</v>
      </c>
      <c r="Q31" s="68">
        <f t="shared" si="15"/>
        <v>20000000</v>
      </c>
      <c r="R31" s="68">
        <v>0</v>
      </c>
      <c r="S31" s="68">
        <v>0</v>
      </c>
      <c r="T31" s="68">
        <f t="shared" si="17"/>
        <v>0</v>
      </c>
      <c r="U31" s="68">
        <f t="shared" si="20"/>
        <v>0</v>
      </c>
      <c r="V31" s="68">
        <f t="shared" si="21"/>
        <v>20000000</v>
      </c>
      <c r="W31" s="146" t="s">
        <v>150</v>
      </c>
      <c r="X31" s="68">
        <f t="shared" si="18"/>
        <v>20000000</v>
      </c>
      <c r="Y31" s="68">
        <f t="shared" si="19"/>
        <v>0</v>
      </c>
    </row>
    <row r="32" spans="1:25" s="140" customFormat="1" ht="39" customHeight="1" x14ac:dyDescent="0.2">
      <c r="B32" s="92" t="s">
        <v>308</v>
      </c>
      <c r="C32" s="139" t="s">
        <v>266</v>
      </c>
      <c r="D32" s="141"/>
      <c r="E32" s="142" t="s">
        <v>69</v>
      </c>
      <c r="F32" s="142" t="s">
        <v>66</v>
      </c>
      <c r="G32" s="143">
        <v>2024</v>
      </c>
      <c r="H32" s="143">
        <v>2025</v>
      </c>
      <c r="I32" s="144"/>
      <c r="J32" s="144"/>
      <c r="K32" s="144">
        <f t="shared" si="12"/>
        <v>0</v>
      </c>
      <c r="L32" s="145"/>
      <c r="M32" s="145"/>
      <c r="N32" s="144">
        <f t="shared" si="13"/>
        <v>0</v>
      </c>
      <c r="O32" s="144">
        <f t="shared" si="14"/>
        <v>0</v>
      </c>
      <c r="P32" s="144">
        <f t="shared" si="14"/>
        <v>0</v>
      </c>
      <c r="Q32" s="144">
        <f t="shared" si="15"/>
        <v>0</v>
      </c>
      <c r="R32" s="144">
        <f t="shared" ref="R32:R33" si="22">O32</f>
        <v>0</v>
      </c>
      <c r="S32" s="144">
        <f t="shared" ref="S32:S33" si="23">P32</f>
        <v>0</v>
      </c>
      <c r="T32" s="144">
        <f t="shared" ref="T32:T33" si="24">R32+S32</f>
        <v>0</v>
      </c>
      <c r="U32" s="144">
        <f t="shared" si="20"/>
        <v>0</v>
      </c>
      <c r="V32" s="144">
        <f t="shared" si="21"/>
        <v>0</v>
      </c>
      <c r="W32" s="144"/>
      <c r="X32" s="144">
        <f t="shared" si="18"/>
        <v>0</v>
      </c>
      <c r="Y32" s="144">
        <f t="shared" si="19"/>
        <v>0</v>
      </c>
    </row>
    <row r="33" spans="2:25" s="63" customFormat="1" ht="65.25" customHeight="1" x14ac:dyDescent="0.2">
      <c r="B33" s="91" t="s">
        <v>317</v>
      </c>
      <c r="C33" s="119" t="s">
        <v>320</v>
      </c>
      <c r="D33" s="65" t="s">
        <v>290</v>
      </c>
      <c r="E33" s="66" t="s">
        <v>265</v>
      </c>
      <c r="F33" s="66" t="s">
        <v>264</v>
      </c>
      <c r="G33" s="64"/>
      <c r="H33" s="64">
        <v>2025</v>
      </c>
      <c r="I33" s="68">
        <v>100000</v>
      </c>
      <c r="J33" s="68">
        <v>0</v>
      </c>
      <c r="K33" s="105">
        <f t="shared" si="12"/>
        <v>100000</v>
      </c>
      <c r="L33" s="68">
        <v>100000</v>
      </c>
      <c r="M33" s="68"/>
      <c r="N33" s="105">
        <f t="shared" si="13"/>
        <v>100000</v>
      </c>
      <c r="O33" s="68">
        <f t="shared" si="14"/>
        <v>200000</v>
      </c>
      <c r="P33" s="68">
        <f t="shared" si="14"/>
        <v>0</v>
      </c>
      <c r="Q33" s="68">
        <f t="shared" si="15"/>
        <v>200000</v>
      </c>
      <c r="R33" s="68">
        <f t="shared" si="22"/>
        <v>200000</v>
      </c>
      <c r="S33" s="68">
        <f t="shared" si="23"/>
        <v>0</v>
      </c>
      <c r="T33" s="68">
        <f t="shared" si="24"/>
        <v>200000</v>
      </c>
      <c r="U33" s="68">
        <v>0</v>
      </c>
      <c r="V33" s="68">
        <v>0</v>
      </c>
      <c r="W33" s="68"/>
      <c r="X33" s="68">
        <f t="shared" si="18"/>
        <v>0</v>
      </c>
      <c r="Y33" s="68">
        <f t="shared" si="19"/>
        <v>0</v>
      </c>
    </row>
    <row r="34" spans="2:25" ht="45.75" customHeight="1" x14ac:dyDescent="0.2">
      <c r="B34" s="70"/>
      <c r="C34" s="71" t="s">
        <v>53</v>
      </c>
      <c r="D34" s="70"/>
      <c r="E34" s="70"/>
      <c r="F34" s="70"/>
      <c r="G34" s="70"/>
      <c r="H34" s="70"/>
      <c r="I34" s="74">
        <f>SUM(I21:I33)</f>
        <v>465000</v>
      </c>
      <c r="J34" s="74">
        <f t="shared" ref="J34:W34" si="25">SUM(J21:J33)</f>
        <v>20050000</v>
      </c>
      <c r="K34" s="74">
        <f t="shared" si="25"/>
        <v>515000</v>
      </c>
      <c r="L34" s="74">
        <f t="shared" si="25"/>
        <v>511000</v>
      </c>
      <c r="M34" s="74">
        <f t="shared" si="25"/>
        <v>323000000</v>
      </c>
      <c r="N34" s="74">
        <f t="shared" si="25"/>
        <v>323511000</v>
      </c>
      <c r="O34" s="74">
        <f>SUM(O21:O33)</f>
        <v>976000</v>
      </c>
      <c r="P34" s="74">
        <f>SUM(P21:P33)</f>
        <v>343050000</v>
      </c>
      <c r="Q34" s="74">
        <f>SUM(Q21:Q33)</f>
        <v>344026000</v>
      </c>
      <c r="R34" s="74">
        <f t="shared" si="25"/>
        <v>976000</v>
      </c>
      <c r="S34" s="74">
        <f t="shared" si="25"/>
        <v>50000</v>
      </c>
      <c r="T34" s="74">
        <f>SUM(T21:T33)</f>
        <v>1026000</v>
      </c>
      <c r="U34" s="74">
        <f t="shared" si="25"/>
        <v>0</v>
      </c>
      <c r="V34" s="74">
        <f>SUM(V21:V33)</f>
        <v>343000000</v>
      </c>
      <c r="W34" s="74">
        <f t="shared" si="25"/>
        <v>0</v>
      </c>
      <c r="X34" s="74">
        <f t="shared" ref="X34:Y34" si="26">SUM(X21:X33)</f>
        <v>343000000</v>
      </c>
      <c r="Y34" s="74">
        <f t="shared" si="26"/>
        <v>0</v>
      </c>
    </row>
    <row r="35" spans="2:25" s="63" customFormat="1" ht="96.75" customHeight="1" x14ac:dyDescent="0.2">
      <c r="B35" s="59">
        <v>3</v>
      </c>
      <c r="C35" s="102" t="s">
        <v>285</v>
      </c>
      <c r="D35" s="61"/>
      <c r="E35" s="61"/>
      <c r="F35" s="61"/>
      <c r="G35" s="59"/>
      <c r="H35" s="59"/>
      <c r="I35" s="62"/>
      <c r="J35" s="62"/>
      <c r="K35" s="62"/>
      <c r="L35" s="62"/>
      <c r="M35" s="62"/>
      <c r="N35" s="62"/>
      <c r="O35" s="62"/>
      <c r="P35" s="62"/>
      <c r="Q35" s="62"/>
      <c r="R35" s="62"/>
      <c r="S35" s="62"/>
      <c r="T35" s="62"/>
      <c r="U35" s="62"/>
      <c r="V35" s="62"/>
      <c r="W35" s="62"/>
      <c r="X35" s="62"/>
      <c r="Y35" s="62"/>
    </row>
    <row r="36" spans="2:25" s="63" customFormat="1" ht="96.75" customHeight="1" x14ac:dyDescent="0.2">
      <c r="B36" s="78" t="s">
        <v>321</v>
      </c>
      <c r="C36" s="127" t="s">
        <v>310</v>
      </c>
      <c r="D36" s="65" t="s">
        <v>290</v>
      </c>
      <c r="E36" s="66" t="s">
        <v>69</v>
      </c>
      <c r="F36" s="66" t="s">
        <v>116</v>
      </c>
      <c r="G36" s="64">
        <v>2024</v>
      </c>
      <c r="H36" s="64">
        <v>2025</v>
      </c>
      <c r="I36" s="100">
        <v>1500000</v>
      </c>
      <c r="J36" s="100">
        <v>0</v>
      </c>
      <c r="K36" s="68">
        <f>I36+J36</f>
        <v>1500000</v>
      </c>
      <c r="L36" s="100">
        <v>1500000</v>
      </c>
      <c r="M36" s="100">
        <v>0</v>
      </c>
      <c r="N36" s="68">
        <f>L36+M36</f>
        <v>1500000</v>
      </c>
      <c r="O36" s="68">
        <f>I36+L36</f>
        <v>3000000</v>
      </c>
      <c r="P36" s="68">
        <f t="shared" ref="P36:P43" si="27">J36+M36</f>
        <v>0</v>
      </c>
      <c r="Q36" s="68">
        <f t="shared" ref="Q36:Q43" si="28">O36+P36</f>
        <v>3000000</v>
      </c>
      <c r="R36" s="68">
        <f t="shared" ref="R36:S43" si="29">O36</f>
        <v>3000000</v>
      </c>
      <c r="S36" s="68">
        <f t="shared" si="29"/>
        <v>0</v>
      </c>
      <c r="T36" s="68">
        <f t="shared" ref="T36:T43" si="30">R36+S36</f>
        <v>3000000</v>
      </c>
      <c r="U36" s="68">
        <v>0</v>
      </c>
      <c r="V36" s="68">
        <v>0</v>
      </c>
      <c r="W36" s="68"/>
      <c r="X36" s="68">
        <f t="shared" ref="X36:X43" si="31">U36+V36</f>
        <v>0</v>
      </c>
      <c r="Y36" s="68">
        <f t="shared" ref="Y36:Y43" si="32">Q36-T36-X36</f>
        <v>0</v>
      </c>
    </row>
    <row r="37" spans="2:25" s="63" customFormat="1" ht="45.75" customHeight="1" x14ac:dyDescent="0.2">
      <c r="B37" s="78" t="s">
        <v>13</v>
      </c>
      <c r="C37" s="126" t="s">
        <v>210</v>
      </c>
      <c r="D37" s="66" t="s">
        <v>77</v>
      </c>
      <c r="E37" s="66" t="s">
        <v>69</v>
      </c>
      <c r="F37" s="66" t="s">
        <v>116</v>
      </c>
      <c r="G37" s="64">
        <v>2024</v>
      </c>
      <c r="H37" s="64">
        <v>2025</v>
      </c>
      <c r="I37" s="100">
        <v>800000</v>
      </c>
      <c r="J37" s="100">
        <v>0</v>
      </c>
      <c r="K37" s="68">
        <f t="shared" ref="K37:K43" si="33">I37+J37</f>
        <v>800000</v>
      </c>
      <c r="L37" s="100">
        <v>800000</v>
      </c>
      <c r="M37" s="100">
        <v>0</v>
      </c>
      <c r="N37" s="68">
        <f t="shared" ref="N37:N43" si="34">L37+M37</f>
        <v>800000</v>
      </c>
      <c r="O37" s="68">
        <f t="shared" ref="O37:O43" si="35">I37+L37</f>
        <v>1600000</v>
      </c>
      <c r="P37" s="68">
        <f t="shared" si="27"/>
        <v>0</v>
      </c>
      <c r="Q37" s="68">
        <f t="shared" si="28"/>
        <v>1600000</v>
      </c>
      <c r="R37" s="68">
        <f t="shared" si="29"/>
        <v>1600000</v>
      </c>
      <c r="S37" s="68">
        <f t="shared" si="29"/>
        <v>0</v>
      </c>
      <c r="T37" s="68">
        <f t="shared" si="30"/>
        <v>1600000</v>
      </c>
      <c r="U37" s="68">
        <v>0</v>
      </c>
      <c r="V37" s="68">
        <v>0</v>
      </c>
      <c r="W37" s="68"/>
      <c r="X37" s="68">
        <f t="shared" si="31"/>
        <v>0</v>
      </c>
      <c r="Y37" s="68">
        <f t="shared" si="32"/>
        <v>0</v>
      </c>
    </row>
    <row r="38" spans="2:25" s="63" customFormat="1" ht="52.5" customHeight="1" x14ac:dyDescent="0.2">
      <c r="B38" s="78" t="s">
        <v>14</v>
      </c>
      <c r="C38" s="232" t="s">
        <v>351</v>
      </c>
      <c r="D38" s="66" t="s">
        <v>77</v>
      </c>
      <c r="E38" s="66" t="s">
        <v>352</v>
      </c>
      <c r="F38" s="66" t="s">
        <v>353</v>
      </c>
      <c r="G38" s="64"/>
      <c r="H38" s="64"/>
      <c r="I38" s="136">
        <v>115000000</v>
      </c>
      <c r="J38" s="100">
        <v>0</v>
      </c>
      <c r="K38" s="68">
        <f t="shared" ref="K38:K39" si="36">I38+J38</f>
        <v>115000000</v>
      </c>
      <c r="L38" s="136">
        <v>115000000</v>
      </c>
      <c r="M38" s="137">
        <v>0</v>
      </c>
      <c r="N38" s="105">
        <f t="shared" si="34"/>
        <v>115000000</v>
      </c>
      <c r="O38" s="68">
        <f t="shared" ref="O38" si="37">I38+L38</f>
        <v>230000000</v>
      </c>
      <c r="P38" s="68">
        <f t="shared" ref="P38" si="38">J38+M38</f>
        <v>0</v>
      </c>
      <c r="Q38" s="68">
        <f>O38+P38</f>
        <v>230000000</v>
      </c>
      <c r="R38" s="68">
        <f t="shared" si="29"/>
        <v>230000000</v>
      </c>
      <c r="S38" s="68">
        <f t="shared" si="29"/>
        <v>0</v>
      </c>
      <c r="T38" s="68">
        <f t="shared" si="30"/>
        <v>230000000</v>
      </c>
      <c r="U38" s="68">
        <v>0</v>
      </c>
      <c r="V38" s="68">
        <v>0</v>
      </c>
      <c r="W38" s="68"/>
      <c r="X38" s="68">
        <v>0</v>
      </c>
      <c r="Y38" s="68">
        <f t="shared" si="32"/>
        <v>0</v>
      </c>
    </row>
    <row r="39" spans="2:25" s="63" customFormat="1" ht="75.75" customHeight="1" x14ac:dyDescent="0.2">
      <c r="B39" s="78" t="s">
        <v>322</v>
      </c>
      <c r="C39" s="119" t="s">
        <v>304</v>
      </c>
      <c r="D39" s="111" t="s">
        <v>324</v>
      </c>
      <c r="E39" s="66" t="s">
        <v>69</v>
      </c>
      <c r="F39" s="66"/>
      <c r="G39" s="64">
        <v>2024</v>
      </c>
      <c r="H39" s="64">
        <v>2025</v>
      </c>
      <c r="I39" s="136">
        <v>0</v>
      </c>
      <c r="J39" s="100">
        <v>0</v>
      </c>
      <c r="K39" s="68">
        <f t="shared" si="36"/>
        <v>0</v>
      </c>
      <c r="L39" s="136">
        <v>60000000</v>
      </c>
      <c r="M39" s="137"/>
      <c r="N39" s="105">
        <f t="shared" si="34"/>
        <v>60000000</v>
      </c>
      <c r="O39" s="68">
        <f t="shared" si="35"/>
        <v>60000000</v>
      </c>
      <c r="P39" s="68">
        <f t="shared" si="27"/>
        <v>0</v>
      </c>
      <c r="Q39" s="68">
        <f t="shared" si="28"/>
        <v>60000000</v>
      </c>
      <c r="R39" s="68">
        <v>0</v>
      </c>
      <c r="S39" s="68">
        <f t="shared" si="29"/>
        <v>0</v>
      </c>
      <c r="T39" s="68">
        <f t="shared" si="30"/>
        <v>0</v>
      </c>
      <c r="U39" s="68">
        <f>O39</f>
        <v>60000000</v>
      </c>
      <c r="V39" s="68">
        <v>0</v>
      </c>
      <c r="W39" s="146" t="s">
        <v>305</v>
      </c>
      <c r="X39" s="68">
        <f t="shared" si="31"/>
        <v>60000000</v>
      </c>
      <c r="Y39" s="68">
        <f t="shared" si="32"/>
        <v>0</v>
      </c>
    </row>
    <row r="40" spans="2:25" s="63" customFormat="1" ht="71.25" customHeight="1" x14ac:dyDescent="0.2">
      <c r="B40" s="78" t="s">
        <v>317</v>
      </c>
      <c r="C40" s="119" t="s">
        <v>323</v>
      </c>
      <c r="D40" s="111" t="s">
        <v>324</v>
      </c>
      <c r="E40" s="66" t="s">
        <v>69</v>
      </c>
      <c r="F40" s="66"/>
      <c r="G40" s="64">
        <v>2024</v>
      </c>
      <c r="H40" s="64">
        <v>2025</v>
      </c>
      <c r="I40" s="136">
        <v>0</v>
      </c>
      <c r="J40" s="100">
        <v>0</v>
      </c>
      <c r="K40" s="105">
        <f t="shared" si="33"/>
        <v>0</v>
      </c>
      <c r="L40" s="136">
        <v>25000000</v>
      </c>
      <c r="M40" s="136"/>
      <c r="N40" s="105">
        <f t="shared" si="34"/>
        <v>25000000</v>
      </c>
      <c r="O40" s="68">
        <f t="shared" si="35"/>
        <v>25000000</v>
      </c>
      <c r="P40" s="68">
        <f t="shared" si="27"/>
        <v>0</v>
      </c>
      <c r="Q40" s="68">
        <f t="shared" si="28"/>
        <v>25000000</v>
      </c>
      <c r="R40" s="68">
        <v>0</v>
      </c>
      <c r="S40" s="68">
        <f t="shared" si="29"/>
        <v>0</v>
      </c>
      <c r="T40" s="68">
        <f t="shared" si="30"/>
        <v>0</v>
      </c>
      <c r="U40" s="68">
        <f>O40</f>
        <v>25000000</v>
      </c>
      <c r="V40" s="68">
        <v>0</v>
      </c>
      <c r="W40" s="146" t="s">
        <v>305</v>
      </c>
      <c r="X40" s="68">
        <f t="shared" si="31"/>
        <v>25000000</v>
      </c>
      <c r="Y40" s="68">
        <f t="shared" si="32"/>
        <v>0</v>
      </c>
    </row>
    <row r="41" spans="2:25" s="63" customFormat="1" ht="72" customHeight="1" x14ac:dyDescent="0.2">
      <c r="B41" s="78" t="s">
        <v>325</v>
      </c>
      <c r="C41" s="119" t="s">
        <v>260</v>
      </c>
      <c r="D41" s="146" t="s">
        <v>213</v>
      </c>
      <c r="E41" s="66" t="s">
        <v>152</v>
      </c>
      <c r="F41" s="66" t="s">
        <v>259</v>
      </c>
      <c r="G41" s="64">
        <v>2024</v>
      </c>
      <c r="H41" s="64">
        <v>2025</v>
      </c>
      <c r="I41" s="68">
        <v>470000</v>
      </c>
      <c r="J41" s="100">
        <v>0</v>
      </c>
      <c r="K41" s="68">
        <f t="shared" si="33"/>
        <v>470000</v>
      </c>
      <c r="L41" s="68">
        <v>470000</v>
      </c>
      <c r="M41" s="100">
        <v>0</v>
      </c>
      <c r="N41" s="68">
        <f t="shared" si="34"/>
        <v>470000</v>
      </c>
      <c r="O41" s="68">
        <f t="shared" si="35"/>
        <v>940000</v>
      </c>
      <c r="P41" s="68">
        <f t="shared" si="27"/>
        <v>0</v>
      </c>
      <c r="Q41" s="68">
        <f t="shared" si="28"/>
        <v>940000</v>
      </c>
      <c r="R41" s="68">
        <f t="shared" si="29"/>
        <v>940000</v>
      </c>
      <c r="S41" s="68">
        <f t="shared" si="29"/>
        <v>0</v>
      </c>
      <c r="T41" s="68">
        <f t="shared" si="30"/>
        <v>940000</v>
      </c>
      <c r="U41" s="68">
        <v>0</v>
      </c>
      <c r="V41" s="68">
        <v>0</v>
      </c>
      <c r="W41" s="68"/>
      <c r="X41" s="68">
        <f t="shared" si="31"/>
        <v>0</v>
      </c>
      <c r="Y41" s="68">
        <f t="shared" si="32"/>
        <v>0</v>
      </c>
    </row>
    <row r="42" spans="2:25" s="63" customFormat="1" ht="45.75" customHeight="1" x14ac:dyDescent="0.2">
      <c r="B42" s="78" t="s">
        <v>326</v>
      </c>
      <c r="C42" s="119" t="s">
        <v>211</v>
      </c>
      <c r="D42" s="66"/>
      <c r="E42" s="66" t="s">
        <v>152</v>
      </c>
      <c r="F42" s="66" t="s">
        <v>307</v>
      </c>
      <c r="G42" s="64">
        <v>2023</v>
      </c>
      <c r="H42" s="64">
        <v>2027</v>
      </c>
      <c r="I42" s="68">
        <v>210000</v>
      </c>
      <c r="J42" s="100">
        <v>0</v>
      </c>
      <c r="K42" s="68">
        <f t="shared" si="33"/>
        <v>210000</v>
      </c>
      <c r="L42" s="68">
        <v>210000</v>
      </c>
      <c r="M42" s="100">
        <v>0</v>
      </c>
      <c r="N42" s="68">
        <f t="shared" si="34"/>
        <v>210000</v>
      </c>
      <c r="O42" s="68">
        <f t="shared" si="35"/>
        <v>420000</v>
      </c>
      <c r="P42" s="68">
        <f t="shared" si="27"/>
        <v>0</v>
      </c>
      <c r="Q42" s="68">
        <f t="shared" si="28"/>
        <v>420000</v>
      </c>
      <c r="R42" s="68">
        <f t="shared" si="29"/>
        <v>420000</v>
      </c>
      <c r="S42" s="68">
        <f t="shared" si="29"/>
        <v>0</v>
      </c>
      <c r="T42" s="68">
        <f t="shared" si="30"/>
        <v>420000</v>
      </c>
      <c r="U42" s="68">
        <v>0</v>
      </c>
      <c r="V42" s="68">
        <v>0</v>
      </c>
      <c r="W42" s="68"/>
      <c r="X42" s="68">
        <f t="shared" si="31"/>
        <v>0</v>
      </c>
      <c r="Y42" s="68">
        <f t="shared" si="32"/>
        <v>0</v>
      </c>
    </row>
    <row r="43" spans="2:25" s="63" customFormat="1" ht="70.5" customHeight="1" x14ac:dyDescent="0.2">
      <c r="B43" s="149" t="s">
        <v>327</v>
      </c>
      <c r="C43" s="123" t="s">
        <v>212</v>
      </c>
      <c r="D43" s="65"/>
      <c r="E43" s="66" t="s">
        <v>152</v>
      </c>
      <c r="F43" s="66" t="s">
        <v>306</v>
      </c>
      <c r="G43" s="64">
        <v>2023</v>
      </c>
      <c r="H43" s="64">
        <v>2025</v>
      </c>
      <c r="I43" s="68">
        <v>35500000</v>
      </c>
      <c r="J43" s="100">
        <v>0</v>
      </c>
      <c r="K43" s="68">
        <f t="shared" si="33"/>
        <v>35500000</v>
      </c>
      <c r="L43" s="68">
        <v>35500000</v>
      </c>
      <c r="M43" s="100">
        <v>0</v>
      </c>
      <c r="N43" s="68">
        <f t="shared" si="34"/>
        <v>35500000</v>
      </c>
      <c r="O43" s="68">
        <f t="shared" si="35"/>
        <v>71000000</v>
      </c>
      <c r="P43" s="68">
        <f t="shared" si="27"/>
        <v>0</v>
      </c>
      <c r="Q43" s="68">
        <f t="shared" si="28"/>
        <v>71000000</v>
      </c>
      <c r="R43" s="68">
        <f t="shared" si="29"/>
        <v>71000000</v>
      </c>
      <c r="S43" s="68">
        <f t="shared" si="29"/>
        <v>0</v>
      </c>
      <c r="T43" s="68">
        <f t="shared" si="30"/>
        <v>71000000</v>
      </c>
      <c r="U43" s="68">
        <v>0</v>
      </c>
      <c r="V43" s="68">
        <v>0</v>
      </c>
      <c r="W43" s="68"/>
      <c r="X43" s="68">
        <f t="shared" si="31"/>
        <v>0</v>
      </c>
      <c r="Y43" s="68">
        <f t="shared" si="32"/>
        <v>0</v>
      </c>
    </row>
    <row r="44" spans="2:25" s="49" customFormat="1" ht="45.75" customHeight="1" x14ac:dyDescent="0.2">
      <c r="B44" s="70"/>
      <c r="C44" s="71" t="s">
        <v>55</v>
      </c>
      <c r="D44" s="70"/>
      <c r="E44" s="70"/>
      <c r="F44" s="70"/>
      <c r="G44" s="70"/>
      <c r="H44" s="70"/>
      <c r="I44" s="74">
        <f t="shared" ref="I44:Y44" si="39">SUM(I36:I43)</f>
        <v>153480000</v>
      </c>
      <c r="J44" s="74">
        <f t="shared" si="39"/>
        <v>0</v>
      </c>
      <c r="K44" s="74">
        <f t="shared" si="39"/>
        <v>153480000</v>
      </c>
      <c r="L44" s="74">
        <f t="shared" si="39"/>
        <v>238480000</v>
      </c>
      <c r="M44" s="74">
        <f t="shared" si="39"/>
        <v>0</v>
      </c>
      <c r="N44" s="74">
        <f t="shared" si="39"/>
        <v>238480000</v>
      </c>
      <c r="O44" s="74">
        <f t="shared" si="39"/>
        <v>391960000</v>
      </c>
      <c r="P44" s="74">
        <f t="shared" si="39"/>
        <v>0</v>
      </c>
      <c r="Q44" s="74">
        <f t="shared" si="39"/>
        <v>391960000</v>
      </c>
      <c r="R44" s="74">
        <f t="shared" si="39"/>
        <v>306960000</v>
      </c>
      <c r="S44" s="74">
        <f t="shared" si="39"/>
        <v>0</v>
      </c>
      <c r="T44" s="74">
        <f t="shared" si="39"/>
        <v>306960000</v>
      </c>
      <c r="U44" s="74">
        <f t="shared" si="39"/>
        <v>85000000</v>
      </c>
      <c r="V44" s="74">
        <f t="shared" si="39"/>
        <v>0</v>
      </c>
      <c r="W44" s="74">
        <f t="shared" si="39"/>
        <v>0</v>
      </c>
      <c r="X44" s="74">
        <f t="shared" si="39"/>
        <v>85000000</v>
      </c>
      <c r="Y44" s="74">
        <f t="shared" si="39"/>
        <v>0</v>
      </c>
    </row>
    <row r="45" spans="2:25" s="63" customFormat="1" ht="90.75" customHeight="1" x14ac:dyDescent="0.2">
      <c r="B45" s="93">
        <v>4</v>
      </c>
      <c r="C45" s="75" t="s">
        <v>60</v>
      </c>
      <c r="D45" s="61"/>
      <c r="E45" s="61"/>
      <c r="F45" s="61"/>
      <c r="G45" s="59"/>
      <c r="H45" s="59"/>
      <c r="I45" s="62"/>
      <c r="J45" s="62"/>
      <c r="K45" s="62"/>
      <c r="L45" s="62"/>
      <c r="M45" s="62"/>
      <c r="N45" s="62"/>
      <c r="O45" s="62"/>
      <c r="P45" s="62"/>
      <c r="Q45" s="62"/>
      <c r="R45" s="62"/>
      <c r="S45" s="62"/>
      <c r="T45" s="62"/>
      <c r="U45" s="62"/>
      <c r="V45" s="62"/>
      <c r="W45" s="62"/>
      <c r="X45" s="62"/>
      <c r="Y45" s="62"/>
    </row>
    <row r="46" spans="2:25" s="63" customFormat="1" ht="45.75" customHeight="1" x14ac:dyDescent="0.25">
      <c r="B46" s="78" t="s">
        <v>328</v>
      </c>
      <c r="C46" s="119" t="s">
        <v>143</v>
      </c>
      <c r="D46" s="117"/>
      <c r="E46" s="94" t="s">
        <v>71</v>
      </c>
      <c r="F46" s="231" t="s">
        <v>329</v>
      </c>
      <c r="G46" s="96">
        <v>2024</v>
      </c>
      <c r="H46" s="96">
        <v>2025</v>
      </c>
      <c r="I46" s="68">
        <v>0</v>
      </c>
      <c r="J46" s="68">
        <v>0</v>
      </c>
      <c r="K46" s="68">
        <v>0</v>
      </c>
      <c r="L46" s="68">
        <v>0</v>
      </c>
      <c r="M46" s="68">
        <v>0</v>
      </c>
      <c r="N46" s="68">
        <v>0</v>
      </c>
      <c r="O46" s="68">
        <v>0</v>
      </c>
      <c r="P46" s="68">
        <v>0</v>
      </c>
      <c r="Q46" s="68">
        <v>0</v>
      </c>
      <c r="R46" s="68">
        <v>0</v>
      </c>
      <c r="S46" s="68">
        <v>0</v>
      </c>
      <c r="T46" s="68">
        <v>0</v>
      </c>
      <c r="U46" s="68">
        <v>0</v>
      </c>
      <c r="V46" s="68">
        <v>0</v>
      </c>
      <c r="W46" s="68"/>
      <c r="X46" s="68">
        <v>0</v>
      </c>
      <c r="Y46" s="68">
        <f t="shared" ref="Y46:Y61" si="40">Q46-T46-X46</f>
        <v>0</v>
      </c>
    </row>
    <row r="47" spans="2:25" s="63" customFormat="1" ht="45.75" customHeight="1" x14ac:dyDescent="0.2">
      <c r="B47" s="104" t="s">
        <v>16</v>
      </c>
      <c r="C47" s="90" t="s">
        <v>204</v>
      </c>
      <c r="D47" s="66" t="s">
        <v>77</v>
      </c>
      <c r="E47" s="66" t="s">
        <v>71</v>
      </c>
      <c r="F47" s="231" t="s">
        <v>329</v>
      </c>
      <c r="G47" s="64">
        <v>2024</v>
      </c>
      <c r="H47" s="64">
        <v>2025</v>
      </c>
      <c r="I47" s="68">
        <v>150000</v>
      </c>
      <c r="J47" s="68">
        <v>0</v>
      </c>
      <c r="K47" s="68">
        <v>150000</v>
      </c>
      <c r="L47" s="68">
        <v>150000</v>
      </c>
      <c r="M47" s="68">
        <v>0</v>
      </c>
      <c r="N47" s="68">
        <v>150000</v>
      </c>
      <c r="O47" s="68">
        <v>300000</v>
      </c>
      <c r="P47" s="68">
        <v>0</v>
      </c>
      <c r="Q47" s="68">
        <v>300000</v>
      </c>
      <c r="R47" s="68">
        <v>300000</v>
      </c>
      <c r="S47" s="68">
        <v>0</v>
      </c>
      <c r="T47" s="68">
        <v>300000</v>
      </c>
      <c r="U47" s="68">
        <v>0</v>
      </c>
      <c r="V47" s="68">
        <v>0</v>
      </c>
      <c r="W47" s="68"/>
      <c r="X47" s="68">
        <v>0</v>
      </c>
      <c r="Y47" s="68">
        <f t="shared" si="40"/>
        <v>0</v>
      </c>
    </row>
    <row r="48" spans="2:25" s="63" customFormat="1" ht="45.75" customHeight="1" x14ac:dyDescent="0.2">
      <c r="B48" s="104" t="s">
        <v>17</v>
      </c>
      <c r="C48" s="90" t="s">
        <v>203</v>
      </c>
      <c r="D48" s="66" t="s">
        <v>77</v>
      </c>
      <c r="E48" s="66" t="s">
        <v>71</v>
      </c>
      <c r="F48" s="231" t="s">
        <v>329</v>
      </c>
      <c r="G48" s="64">
        <v>2024</v>
      </c>
      <c r="H48" s="64">
        <v>2025</v>
      </c>
      <c r="I48" s="67">
        <v>250000</v>
      </c>
      <c r="J48" s="68">
        <v>0</v>
      </c>
      <c r="K48" s="68">
        <v>250000</v>
      </c>
      <c r="L48" s="68">
        <v>250000</v>
      </c>
      <c r="M48" s="68">
        <v>0</v>
      </c>
      <c r="N48" s="68">
        <v>250000</v>
      </c>
      <c r="O48" s="68">
        <v>500000</v>
      </c>
      <c r="P48" s="68">
        <v>0</v>
      </c>
      <c r="Q48" s="68">
        <v>500000</v>
      </c>
      <c r="R48" s="68">
        <v>500000</v>
      </c>
      <c r="S48" s="68">
        <v>0</v>
      </c>
      <c r="T48" s="68">
        <v>500000</v>
      </c>
      <c r="U48" s="68">
        <v>0</v>
      </c>
      <c r="V48" s="68">
        <v>0</v>
      </c>
      <c r="W48" s="68"/>
      <c r="X48" s="68">
        <v>0</v>
      </c>
      <c r="Y48" s="68">
        <f t="shared" si="40"/>
        <v>0</v>
      </c>
    </row>
    <row r="49" spans="2:25" s="63" customFormat="1" ht="79.5" customHeight="1" x14ac:dyDescent="0.2">
      <c r="B49" s="104" t="s">
        <v>214</v>
      </c>
      <c r="C49" s="120" t="s">
        <v>299</v>
      </c>
      <c r="D49" s="66" t="s">
        <v>77</v>
      </c>
      <c r="E49" s="66" t="s">
        <v>71</v>
      </c>
      <c r="F49" s="94" t="s">
        <v>273</v>
      </c>
      <c r="G49" s="64">
        <v>2024</v>
      </c>
      <c r="H49" s="64">
        <v>2025</v>
      </c>
      <c r="I49" s="67">
        <v>600000</v>
      </c>
      <c r="J49" s="68">
        <v>0</v>
      </c>
      <c r="K49" s="68">
        <v>600000</v>
      </c>
      <c r="L49" s="68">
        <v>600000</v>
      </c>
      <c r="M49" s="68">
        <v>0</v>
      </c>
      <c r="N49" s="68">
        <v>600000</v>
      </c>
      <c r="O49" s="68">
        <v>1200000</v>
      </c>
      <c r="P49" s="68">
        <v>0</v>
      </c>
      <c r="Q49" s="68">
        <v>1200000</v>
      </c>
      <c r="R49" s="68">
        <v>1200000</v>
      </c>
      <c r="S49" s="68">
        <v>0</v>
      </c>
      <c r="T49" s="68">
        <v>1200000</v>
      </c>
      <c r="U49" s="68">
        <v>0</v>
      </c>
      <c r="V49" s="68">
        <v>0</v>
      </c>
      <c r="W49" s="68"/>
      <c r="X49" s="68">
        <v>0</v>
      </c>
      <c r="Y49" s="68">
        <f t="shared" si="40"/>
        <v>0</v>
      </c>
    </row>
    <row r="50" spans="2:25" s="63" customFormat="1" ht="60" customHeight="1" x14ac:dyDescent="0.2">
      <c r="B50" s="91" t="s">
        <v>330</v>
      </c>
      <c r="C50" s="119" t="s">
        <v>153</v>
      </c>
      <c r="D50" s="65" t="s">
        <v>291</v>
      </c>
      <c r="E50" s="104" t="s">
        <v>71</v>
      </c>
      <c r="F50" s="66" t="s">
        <v>72</v>
      </c>
      <c r="G50" s="64">
        <v>2024</v>
      </c>
      <c r="H50" s="64">
        <v>2025</v>
      </c>
      <c r="I50" s="68">
        <v>500000</v>
      </c>
      <c r="J50" s="68">
        <v>0</v>
      </c>
      <c r="K50" s="68">
        <f t="shared" ref="K50:K61" si="41">I50+J50</f>
        <v>500000</v>
      </c>
      <c r="L50" s="68">
        <v>0</v>
      </c>
      <c r="M50" s="68">
        <v>0</v>
      </c>
      <c r="N50" s="68">
        <f t="shared" ref="N50:N61" si="42">L50+M50</f>
        <v>0</v>
      </c>
      <c r="O50" s="68">
        <f t="shared" ref="O50:P61" si="43">I50+L50</f>
        <v>500000</v>
      </c>
      <c r="P50" s="68">
        <f t="shared" si="43"/>
        <v>0</v>
      </c>
      <c r="Q50" s="68">
        <f t="shared" ref="Q50:Q61" si="44">O50+P50</f>
        <v>500000</v>
      </c>
      <c r="R50" s="68">
        <f t="shared" ref="R50:S61" si="45">O50</f>
        <v>500000</v>
      </c>
      <c r="S50" s="68">
        <f t="shared" si="45"/>
        <v>0</v>
      </c>
      <c r="T50" s="68">
        <f t="shared" ref="T50:T61" si="46">R50+S50</f>
        <v>500000</v>
      </c>
      <c r="U50" s="68">
        <v>0</v>
      </c>
      <c r="V50" s="68">
        <v>0</v>
      </c>
      <c r="W50" s="68"/>
      <c r="X50" s="68">
        <f t="shared" ref="X50:X61" si="47">U50+V50</f>
        <v>0</v>
      </c>
      <c r="Y50" s="68">
        <f t="shared" si="40"/>
        <v>0</v>
      </c>
    </row>
    <row r="51" spans="2:25" s="63" customFormat="1" ht="63" customHeight="1" x14ac:dyDescent="0.2">
      <c r="B51" s="91" t="s">
        <v>331</v>
      </c>
      <c r="C51" s="119" t="s">
        <v>215</v>
      </c>
      <c r="D51" s="65" t="s">
        <v>291</v>
      </c>
      <c r="E51" s="66" t="s">
        <v>71</v>
      </c>
      <c r="F51" s="66" t="s">
        <v>73</v>
      </c>
      <c r="G51" s="64">
        <v>2024</v>
      </c>
      <c r="H51" s="64">
        <v>2025</v>
      </c>
      <c r="I51" s="68">
        <v>500000</v>
      </c>
      <c r="J51" s="68">
        <v>0</v>
      </c>
      <c r="K51" s="68">
        <f t="shared" si="41"/>
        <v>500000</v>
      </c>
      <c r="L51" s="68">
        <v>0</v>
      </c>
      <c r="M51" s="68">
        <v>0</v>
      </c>
      <c r="N51" s="68">
        <f t="shared" si="42"/>
        <v>0</v>
      </c>
      <c r="O51" s="68">
        <f t="shared" si="43"/>
        <v>500000</v>
      </c>
      <c r="P51" s="68">
        <f t="shared" si="43"/>
        <v>0</v>
      </c>
      <c r="Q51" s="68">
        <f t="shared" si="44"/>
        <v>500000</v>
      </c>
      <c r="R51" s="68">
        <f t="shared" si="45"/>
        <v>500000</v>
      </c>
      <c r="S51" s="68">
        <f t="shared" si="45"/>
        <v>0</v>
      </c>
      <c r="T51" s="68">
        <f t="shared" si="46"/>
        <v>500000</v>
      </c>
      <c r="U51" s="68">
        <v>0</v>
      </c>
      <c r="V51" s="68">
        <v>0</v>
      </c>
      <c r="W51" s="68"/>
      <c r="X51" s="68">
        <f t="shared" si="47"/>
        <v>0</v>
      </c>
      <c r="Y51" s="68">
        <f t="shared" si="40"/>
        <v>0</v>
      </c>
    </row>
    <row r="52" spans="2:25" s="63" customFormat="1" ht="45.75" customHeight="1" x14ac:dyDescent="0.2">
      <c r="B52" s="103" t="s">
        <v>18</v>
      </c>
      <c r="C52" s="114" t="s">
        <v>216</v>
      </c>
      <c r="D52" s="65" t="s">
        <v>292</v>
      </c>
      <c r="E52" s="66" t="s">
        <v>66</v>
      </c>
      <c r="F52" s="66" t="s">
        <v>154</v>
      </c>
      <c r="G52" s="64">
        <v>2024</v>
      </c>
      <c r="H52" s="64">
        <v>2025</v>
      </c>
      <c r="I52" s="68">
        <v>350000</v>
      </c>
      <c r="J52" s="68">
        <v>0</v>
      </c>
      <c r="K52" s="68">
        <f t="shared" si="41"/>
        <v>350000</v>
      </c>
      <c r="L52" s="68">
        <v>0</v>
      </c>
      <c r="M52" s="68">
        <v>0</v>
      </c>
      <c r="N52" s="68">
        <f t="shared" si="42"/>
        <v>0</v>
      </c>
      <c r="O52" s="68">
        <f t="shared" si="43"/>
        <v>350000</v>
      </c>
      <c r="P52" s="68">
        <f t="shared" si="43"/>
        <v>0</v>
      </c>
      <c r="Q52" s="68">
        <f t="shared" si="44"/>
        <v>350000</v>
      </c>
      <c r="R52" s="68">
        <f t="shared" si="45"/>
        <v>350000</v>
      </c>
      <c r="S52" s="68">
        <f t="shared" si="45"/>
        <v>0</v>
      </c>
      <c r="T52" s="68">
        <f t="shared" si="46"/>
        <v>350000</v>
      </c>
      <c r="U52" s="68">
        <v>0</v>
      </c>
      <c r="V52" s="68">
        <v>0</v>
      </c>
      <c r="W52" s="68"/>
      <c r="X52" s="68">
        <f t="shared" si="47"/>
        <v>0</v>
      </c>
      <c r="Y52" s="68">
        <f t="shared" si="40"/>
        <v>0</v>
      </c>
    </row>
    <row r="53" spans="2:25" s="63" customFormat="1" ht="45.75" customHeight="1" x14ac:dyDescent="0.2">
      <c r="B53" s="94" t="s">
        <v>217</v>
      </c>
      <c r="C53" s="114" t="s">
        <v>155</v>
      </c>
      <c r="D53" s="65" t="s">
        <v>292</v>
      </c>
      <c r="E53" s="66" t="s">
        <v>66</v>
      </c>
      <c r="F53" s="66" t="s">
        <v>154</v>
      </c>
      <c r="G53" s="64">
        <v>2024</v>
      </c>
      <c r="H53" s="64">
        <v>2025</v>
      </c>
      <c r="I53" s="68">
        <v>400000</v>
      </c>
      <c r="J53" s="68">
        <v>0</v>
      </c>
      <c r="K53" s="68">
        <f t="shared" si="41"/>
        <v>400000</v>
      </c>
      <c r="L53" s="68">
        <v>0</v>
      </c>
      <c r="M53" s="68">
        <v>0</v>
      </c>
      <c r="N53" s="68">
        <f t="shared" si="42"/>
        <v>0</v>
      </c>
      <c r="O53" s="68">
        <f t="shared" si="43"/>
        <v>400000</v>
      </c>
      <c r="P53" s="68">
        <f t="shared" si="43"/>
        <v>0</v>
      </c>
      <c r="Q53" s="68">
        <f t="shared" si="44"/>
        <v>400000</v>
      </c>
      <c r="R53" s="68">
        <f t="shared" si="45"/>
        <v>400000</v>
      </c>
      <c r="S53" s="68">
        <f t="shared" si="45"/>
        <v>0</v>
      </c>
      <c r="T53" s="68">
        <f t="shared" si="46"/>
        <v>400000</v>
      </c>
      <c r="U53" s="68">
        <v>0</v>
      </c>
      <c r="V53" s="68">
        <v>0</v>
      </c>
      <c r="W53" s="68"/>
      <c r="X53" s="68">
        <f t="shared" si="47"/>
        <v>0</v>
      </c>
      <c r="Y53" s="68">
        <f t="shared" si="40"/>
        <v>0</v>
      </c>
    </row>
    <row r="54" spans="2:25" s="63" customFormat="1" ht="45.75" customHeight="1" x14ac:dyDescent="0.2">
      <c r="B54" s="94" t="s">
        <v>218</v>
      </c>
      <c r="C54" s="121" t="s">
        <v>221</v>
      </c>
      <c r="D54" s="65" t="s">
        <v>292</v>
      </c>
      <c r="E54" s="66" t="s">
        <v>66</v>
      </c>
      <c r="F54" s="66" t="s">
        <v>154</v>
      </c>
      <c r="G54" s="64">
        <v>2024</v>
      </c>
      <c r="H54" s="64">
        <v>2025</v>
      </c>
      <c r="I54" s="68">
        <v>250000</v>
      </c>
      <c r="J54" s="68">
        <v>0</v>
      </c>
      <c r="K54" s="68">
        <f t="shared" si="41"/>
        <v>250000</v>
      </c>
      <c r="L54" s="68">
        <v>250000</v>
      </c>
      <c r="M54" s="67">
        <v>0</v>
      </c>
      <c r="N54" s="68">
        <f t="shared" si="42"/>
        <v>250000</v>
      </c>
      <c r="O54" s="68">
        <f t="shared" si="43"/>
        <v>500000</v>
      </c>
      <c r="P54" s="68">
        <f t="shared" si="43"/>
        <v>0</v>
      </c>
      <c r="Q54" s="68">
        <f t="shared" si="44"/>
        <v>500000</v>
      </c>
      <c r="R54" s="68">
        <f t="shared" si="45"/>
        <v>500000</v>
      </c>
      <c r="S54" s="68">
        <f t="shared" si="45"/>
        <v>0</v>
      </c>
      <c r="T54" s="68">
        <f t="shared" si="46"/>
        <v>500000</v>
      </c>
      <c r="U54" s="68">
        <v>0</v>
      </c>
      <c r="V54" s="68">
        <v>0</v>
      </c>
      <c r="W54" s="68"/>
      <c r="X54" s="68">
        <f t="shared" si="47"/>
        <v>0</v>
      </c>
      <c r="Y54" s="68">
        <f t="shared" si="40"/>
        <v>0</v>
      </c>
    </row>
    <row r="55" spans="2:25" s="63" customFormat="1" ht="67.5" customHeight="1" x14ac:dyDescent="0.2">
      <c r="B55" s="94" t="s">
        <v>219</v>
      </c>
      <c r="C55" s="90" t="s">
        <v>254</v>
      </c>
      <c r="D55" s="66" t="s">
        <v>277</v>
      </c>
      <c r="E55" s="104" t="s">
        <v>156</v>
      </c>
      <c r="F55" s="104" t="s">
        <v>233</v>
      </c>
      <c r="G55" s="78">
        <v>2024</v>
      </c>
      <c r="H55" s="78">
        <v>2025</v>
      </c>
      <c r="I55" s="105">
        <v>100000</v>
      </c>
      <c r="J55" s="68">
        <v>0</v>
      </c>
      <c r="K55" s="68">
        <f t="shared" si="41"/>
        <v>100000</v>
      </c>
      <c r="L55" s="68">
        <v>0</v>
      </c>
      <c r="M55" s="115">
        <v>0</v>
      </c>
      <c r="N55" s="68">
        <f t="shared" si="42"/>
        <v>0</v>
      </c>
      <c r="O55" s="68">
        <f t="shared" si="43"/>
        <v>100000</v>
      </c>
      <c r="P55" s="68">
        <f t="shared" si="43"/>
        <v>0</v>
      </c>
      <c r="Q55" s="68">
        <f t="shared" si="44"/>
        <v>100000</v>
      </c>
      <c r="R55" s="68">
        <f t="shared" si="45"/>
        <v>100000</v>
      </c>
      <c r="S55" s="68">
        <f t="shared" si="45"/>
        <v>0</v>
      </c>
      <c r="T55" s="68">
        <f t="shared" si="46"/>
        <v>100000</v>
      </c>
      <c r="U55" s="68">
        <v>0</v>
      </c>
      <c r="V55" s="68">
        <v>0</v>
      </c>
      <c r="W55" s="68"/>
      <c r="X55" s="68">
        <f t="shared" si="47"/>
        <v>0</v>
      </c>
      <c r="Y55" s="68">
        <f t="shared" si="40"/>
        <v>0</v>
      </c>
    </row>
    <row r="56" spans="2:25" s="63" customFormat="1" ht="66" customHeight="1" x14ac:dyDescent="0.2">
      <c r="B56" s="94" t="s">
        <v>220</v>
      </c>
      <c r="C56" s="90" t="s">
        <v>222</v>
      </c>
      <c r="D56" s="66" t="s">
        <v>277</v>
      </c>
      <c r="E56" s="66" t="s">
        <v>156</v>
      </c>
      <c r="F56" s="66" t="s">
        <v>232</v>
      </c>
      <c r="G56" s="64">
        <v>2024</v>
      </c>
      <c r="H56" s="64"/>
      <c r="I56" s="68">
        <v>300000</v>
      </c>
      <c r="J56" s="68">
        <v>0</v>
      </c>
      <c r="K56" s="68">
        <f t="shared" si="41"/>
        <v>300000</v>
      </c>
      <c r="L56" s="68">
        <v>0</v>
      </c>
      <c r="M56" s="67">
        <v>0</v>
      </c>
      <c r="N56" s="68">
        <f t="shared" si="42"/>
        <v>0</v>
      </c>
      <c r="O56" s="68">
        <f t="shared" si="43"/>
        <v>300000</v>
      </c>
      <c r="P56" s="68">
        <f t="shared" si="43"/>
        <v>0</v>
      </c>
      <c r="Q56" s="68">
        <f t="shared" si="44"/>
        <v>300000</v>
      </c>
      <c r="R56" s="68">
        <f t="shared" si="45"/>
        <v>300000</v>
      </c>
      <c r="S56" s="68">
        <f t="shared" si="45"/>
        <v>0</v>
      </c>
      <c r="T56" s="68">
        <f t="shared" si="46"/>
        <v>300000</v>
      </c>
      <c r="U56" s="68">
        <v>0</v>
      </c>
      <c r="V56" s="68">
        <v>0</v>
      </c>
      <c r="W56" s="68"/>
      <c r="X56" s="68">
        <f t="shared" si="47"/>
        <v>0</v>
      </c>
      <c r="Y56" s="68">
        <f t="shared" si="40"/>
        <v>0</v>
      </c>
    </row>
    <row r="57" spans="2:25" s="63" customFormat="1" ht="73.5" customHeight="1" x14ac:dyDescent="0.2">
      <c r="B57" s="94" t="s">
        <v>227</v>
      </c>
      <c r="C57" s="90" t="s">
        <v>223</v>
      </c>
      <c r="D57" s="66" t="s">
        <v>277</v>
      </c>
      <c r="E57" s="66" t="s">
        <v>156</v>
      </c>
      <c r="F57" s="66" t="s">
        <v>232</v>
      </c>
      <c r="G57" s="64">
        <v>2024</v>
      </c>
      <c r="H57" s="64"/>
      <c r="I57" s="68">
        <v>300000</v>
      </c>
      <c r="J57" s="68">
        <v>0</v>
      </c>
      <c r="K57" s="68">
        <f t="shared" si="41"/>
        <v>300000</v>
      </c>
      <c r="L57" s="68">
        <v>0</v>
      </c>
      <c r="M57" s="67">
        <v>0</v>
      </c>
      <c r="N57" s="68">
        <f t="shared" si="42"/>
        <v>0</v>
      </c>
      <c r="O57" s="68">
        <f t="shared" si="43"/>
        <v>300000</v>
      </c>
      <c r="P57" s="68">
        <f t="shared" si="43"/>
        <v>0</v>
      </c>
      <c r="Q57" s="68">
        <f t="shared" si="44"/>
        <v>300000</v>
      </c>
      <c r="R57" s="68">
        <f t="shared" si="45"/>
        <v>300000</v>
      </c>
      <c r="S57" s="68">
        <f t="shared" si="45"/>
        <v>0</v>
      </c>
      <c r="T57" s="68">
        <f t="shared" si="46"/>
        <v>300000</v>
      </c>
      <c r="U57" s="68">
        <v>0</v>
      </c>
      <c r="V57" s="68">
        <v>0</v>
      </c>
      <c r="W57" s="68"/>
      <c r="X57" s="68">
        <f t="shared" si="47"/>
        <v>0</v>
      </c>
      <c r="Y57" s="68">
        <f t="shared" si="40"/>
        <v>0</v>
      </c>
    </row>
    <row r="58" spans="2:25" s="63" customFormat="1" ht="64.5" customHeight="1" x14ac:dyDescent="0.2">
      <c r="B58" s="94" t="s">
        <v>228</v>
      </c>
      <c r="C58" s="90" t="s">
        <v>157</v>
      </c>
      <c r="D58" s="66" t="s">
        <v>277</v>
      </c>
      <c r="E58" s="66" t="s">
        <v>156</v>
      </c>
      <c r="F58" s="66" t="s">
        <v>232</v>
      </c>
      <c r="G58" s="64">
        <v>2024</v>
      </c>
      <c r="H58" s="64"/>
      <c r="I58" s="68">
        <v>200000</v>
      </c>
      <c r="J58" s="68">
        <v>0</v>
      </c>
      <c r="K58" s="68">
        <f t="shared" si="41"/>
        <v>200000</v>
      </c>
      <c r="L58" s="68">
        <v>0</v>
      </c>
      <c r="M58" s="67">
        <v>0</v>
      </c>
      <c r="N58" s="68">
        <f t="shared" si="42"/>
        <v>0</v>
      </c>
      <c r="O58" s="68">
        <f t="shared" si="43"/>
        <v>200000</v>
      </c>
      <c r="P58" s="68">
        <f t="shared" si="43"/>
        <v>0</v>
      </c>
      <c r="Q58" s="68">
        <f t="shared" si="44"/>
        <v>200000</v>
      </c>
      <c r="R58" s="68">
        <f t="shared" si="45"/>
        <v>200000</v>
      </c>
      <c r="S58" s="68">
        <f t="shared" si="45"/>
        <v>0</v>
      </c>
      <c r="T58" s="68">
        <f t="shared" si="46"/>
        <v>200000</v>
      </c>
      <c r="U58" s="68">
        <v>0</v>
      </c>
      <c r="V58" s="68">
        <v>0</v>
      </c>
      <c r="W58" s="68"/>
      <c r="X58" s="68">
        <f t="shared" si="47"/>
        <v>0</v>
      </c>
      <c r="Y58" s="68">
        <f t="shared" si="40"/>
        <v>0</v>
      </c>
    </row>
    <row r="59" spans="2:25" s="63" customFormat="1" ht="45.75" customHeight="1" x14ac:dyDescent="0.2">
      <c r="B59" s="94" t="s">
        <v>229</v>
      </c>
      <c r="C59" s="90" t="s">
        <v>261</v>
      </c>
      <c r="D59" s="66" t="s">
        <v>277</v>
      </c>
      <c r="E59" s="66" t="s">
        <v>156</v>
      </c>
      <c r="F59" s="66" t="s">
        <v>231</v>
      </c>
      <c r="G59" s="64">
        <v>2024</v>
      </c>
      <c r="H59" s="64">
        <v>2025</v>
      </c>
      <c r="I59" s="68">
        <v>100000</v>
      </c>
      <c r="J59" s="68">
        <v>0</v>
      </c>
      <c r="K59" s="68">
        <f t="shared" si="41"/>
        <v>100000</v>
      </c>
      <c r="L59" s="68">
        <v>0</v>
      </c>
      <c r="M59" s="67">
        <v>0</v>
      </c>
      <c r="N59" s="68">
        <f t="shared" si="42"/>
        <v>0</v>
      </c>
      <c r="O59" s="68">
        <f t="shared" si="43"/>
        <v>100000</v>
      </c>
      <c r="P59" s="68">
        <f t="shared" si="43"/>
        <v>0</v>
      </c>
      <c r="Q59" s="68">
        <f t="shared" si="44"/>
        <v>100000</v>
      </c>
      <c r="R59" s="68">
        <f t="shared" si="45"/>
        <v>100000</v>
      </c>
      <c r="S59" s="68">
        <f t="shared" si="45"/>
        <v>0</v>
      </c>
      <c r="T59" s="68">
        <f t="shared" si="46"/>
        <v>100000</v>
      </c>
      <c r="U59" s="68">
        <v>0</v>
      </c>
      <c r="V59" s="68">
        <v>0</v>
      </c>
      <c r="W59" s="68"/>
      <c r="X59" s="68">
        <f t="shared" si="47"/>
        <v>0</v>
      </c>
      <c r="Y59" s="68">
        <f t="shared" si="40"/>
        <v>0</v>
      </c>
    </row>
    <row r="60" spans="2:25" s="63" customFormat="1" ht="37.5" customHeight="1" x14ac:dyDescent="0.2">
      <c r="B60" s="94" t="s">
        <v>230</v>
      </c>
      <c r="C60" s="121" t="s">
        <v>225</v>
      </c>
      <c r="D60" s="65" t="s">
        <v>291</v>
      </c>
      <c r="E60" s="95" t="s">
        <v>69</v>
      </c>
      <c r="F60" s="95" t="s">
        <v>146</v>
      </c>
      <c r="G60" s="97">
        <v>2024</v>
      </c>
      <c r="H60" s="97">
        <v>2025</v>
      </c>
      <c r="I60" s="68">
        <v>150000</v>
      </c>
      <c r="J60" s="91">
        <v>0</v>
      </c>
      <c r="K60" s="68">
        <f t="shared" si="41"/>
        <v>150000</v>
      </c>
      <c r="L60" s="68">
        <v>300000</v>
      </c>
      <c r="M60" s="68">
        <v>0</v>
      </c>
      <c r="N60" s="68">
        <f t="shared" si="42"/>
        <v>300000</v>
      </c>
      <c r="O60" s="68">
        <f t="shared" si="43"/>
        <v>450000</v>
      </c>
      <c r="P60" s="68">
        <f t="shared" si="43"/>
        <v>0</v>
      </c>
      <c r="Q60" s="68">
        <f t="shared" si="44"/>
        <v>450000</v>
      </c>
      <c r="R60" s="68">
        <f t="shared" si="45"/>
        <v>450000</v>
      </c>
      <c r="S60" s="68">
        <f t="shared" si="45"/>
        <v>0</v>
      </c>
      <c r="T60" s="68">
        <f t="shared" si="46"/>
        <v>450000</v>
      </c>
      <c r="U60" s="68">
        <v>0</v>
      </c>
      <c r="V60" s="68">
        <v>0</v>
      </c>
      <c r="W60" s="68"/>
      <c r="X60" s="68">
        <f t="shared" si="47"/>
        <v>0</v>
      </c>
      <c r="Y60" s="68">
        <f t="shared" si="40"/>
        <v>0</v>
      </c>
    </row>
    <row r="61" spans="2:25" s="63" customFormat="1" ht="49.5" customHeight="1" x14ac:dyDescent="0.2">
      <c r="B61" s="91" t="s">
        <v>332</v>
      </c>
      <c r="C61" s="119" t="s">
        <v>226</v>
      </c>
      <c r="D61" s="65" t="s">
        <v>278</v>
      </c>
      <c r="E61" s="51" t="s">
        <v>158</v>
      </c>
      <c r="F61" s="66" t="s">
        <v>224</v>
      </c>
      <c r="G61" s="64">
        <v>2024</v>
      </c>
      <c r="H61" s="64">
        <v>2025</v>
      </c>
      <c r="I61" s="67">
        <v>425000</v>
      </c>
      <c r="J61" s="68">
        <v>0</v>
      </c>
      <c r="K61" s="68">
        <f t="shared" si="41"/>
        <v>425000</v>
      </c>
      <c r="L61" s="67">
        <v>455000</v>
      </c>
      <c r="M61" s="67">
        <v>0</v>
      </c>
      <c r="N61" s="68">
        <f t="shared" si="42"/>
        <v>455000</v>
      </c>
      <c r="O61" s="68">
        <f t="shared" si="43"/>
        <v>880000</v>
      </c>
      <c r="P61" s="68">
        <f t="shared" si="43"/>
        <v>0</v>
      </c>
      <c r="Q61" s="68">
        <f t="shared" si="44"/>
        <v>880000</v>
      </c>
      <c r="R61" s="68">
        <f t="shared" si="45"/>
        <v>880000</v>
      </c>
      <c r="S61" s="68">
        <f t="shared" si="45"/>
        <v>0</v>
      </c>
      <c r="T61" s="68">
        <f t="shared" si="46"/>
        <v>880000</v>
      </c>
      <c r="U61" s="68">
        <v>0</v>
      </c>
      <c r="V61" s="68">
        <v>0</v>
      </c>
      <c r="W61" s="68"/>
      <c r="X61" s="68">
        <f t="shared" si="47"/>
        <v>0</v>
      </c>
      <c r="Y61" s="68">
        <f t="shared" si="40"/>
        <v>0</v>
      </c>
    </row>
    <row r="62" spans="2:25" ht="49.5" customHeight="1" x14ac:dyDescent="0.2">
      <c r="B62" s="78"/>
      <c r="C62" s="71" t="s">
        <v>57</v>
      </c>
      <c r="D62" s="70"/>
      <c r="E62" s="70"/>
      <c r="F62" s="70"/>
      <c r="G62" s="70"/>
      <c r="H62" s="79"/>
      <c r="I62" s="74">
        <f>SUM(I46:I61)</f>
        <v>4575000</v>
      </c>
      <c r="J62" s="74">
        <f t="shared" ref="J62:Y62" si="48">SUM(J46:J61)</f>
        <v>0</v>
      </c>
      <c r="K62" s="74">
        <f t="shared" si="48"/>
        <v>4575000</v>
      </c>
      <c r="L62" s="74">
        <f t="shared" si="48"/>
        <v>2005000</v>
      </c>
      <c r="M62" s="74">
        <f t="shared" si="48"/>
        <v>0</v>
      </c>
      <c r="N62" s="74">
        <f t="shared" si="48"/>
        <v>2005000</v>
      </c>
      <c r="O62" s="74">
        <f t="shared" si="48"/>
        <v>6580000</v>
      </c>
      <c r="P62" s="74">
        <f t="shared" si="48"/>
        <v>0</v>
      </c>
      <c r="Q62" s="74">
        <f t="shared" si="48"/>
        <v>6580000</v>
      </c>
      <c r="R62" s="74">
        <f t="shared" si="48"/>
        <v>6580000</v>
      </c>
      <c r="S62" s="74">
        <f t="shared" si="48"/>
        <v>0</v>
      </c>
      <c r="T62" s="74">
        <f t="shared" si="48"/>
        <v>6580000</v>
      </c>
      <c r="U62" s="74">
        <f t="shared" si="48"/>
        <v>0</v>
      </c>
      <c r="V62" s="74">
        <f t="shared" si="48"/>
        <v>0</v>
      </c>
      <c r="W62" s="74">
        <f t="shared" si="48"/>
        <v>0</v>
      </c>
      <c r="X62" s="74">
        <f t="shared" si="48"/>
        <v>0</v>
      </c>
      <c r="Y62" s="74">
        <f t="shared" si="48"/>
        <v>0</v>
      </c>
    </row>
    <row r="63" spans="2:25" s="63" customFormat="1" ht="88.5" customHeight="1" x14ac:dyDescent="0.2">
      <c r="B63" s="59">
        <v>5</v>
      </c>
      <c r="C63" s="102" t="s">
        <v>61</v>
      </c>
      <c r="D63" s="61"/>
      <c r="E63" s="61"/>
      <c r="F63" s="61"/>
      <c r="G63" s="59"/>
      <c r="H63" s="59"/>
      <c r="I63" s="62"/>
      <c r="J63" s="62"/>
      <c r="K63" s="62"/>
      <c r="L63" s="62"/>
      <c r="M63" s="62"/>
      <c r="N63" s="62"/>
      <c r="O63" s="62"/>
      <c r="P63" s="62"/>
      <c r="Q63" s="62"/>
      <c r="R63" s="62"/>
      <c r="S63" s="62"/>
      <c r="T63" s="62"/>
      <c r="U63" s="62"/>
      <c r="V63" s="62"/>
      <c r="W63" s="62"/>
      <c r="X63" s="62"/>
      <c r="Y63" s="62"/>
    </row>
    <row r="64" spans="2:25" s="63" customFormat="1" ht="37.5" customHeight="1" x14ac:dyDescent="0.2">
      <c r="B64" s="91" t="s">
        <v>333</v>
      </c>
      <c r="C64" s="119" t="s">
        <v>234</v>
      </c>
      <c r="D64" s="94"/>
      <c r="E64" s="94" t="s">
        <v>69</v>
      </c>
      <c r="F64" s="94" t="s">
        <v>235</v>
      </c>
      <c r="G64" s="108">
        <v>2024</v>
      </c>
      <c r="H64" s="92">
        <v>2025</v>
      </c>
      <c r="I64" s="101">
        <v>0</v>
      </c>
      <c r="J64" s="100">
        <v>0</v>
      </c>
      <c r="K64" s="101">
        <f>I64+J64</f>
        <v>0</v>
      </c>
      <c r="L64" s="101">
        <v>0</v>
      </c>
      <c r="M64" s="100">
        <v>0</v>
      </c>
      <c r="N64" s="101">
        <f>L64+M64</f>
        <v>0</v>
      </c>
      <c r="O64" s="68">
        <f t="shared" ref="O64:P70" si="49">I64+L64</f>
        <v>0</v>
      </c>
      <c r="P64" s="68">
        <f t="shared" si="49"/>
        <v>0</v>
      </c>
      <c r="Q64" s="68">
        <f t="shared" ref="Q64:Q70" si="50">O64+P64</f>
        <v>0</v>
      </c>
      <c r="R64" s="68">
        <f t="shared" ref="R64:S69" si="51">O64</f>
        <v>0</v>
      </c>
      <c r="S64" s="68">
        <f t="shared" si="51"/>
        <v>0</v>
      </c>
      <c r="T64" s="68">
        <f t="shared" ref="T64:T70" si="52">R64+S64</f>
        <v>0</v>
      </c>
      <c r="U64" s="68">
        <v>0</v>
      </c>
      <c r="V64" s="68">
        <v>0</v>
      </c>
      <c r="W64" s="68"/>
      <c r="X64" s="68">
        <f t="shared" ref="X64:X69" si="53">U64+V64</f>
        <v>0</v>
      </c>
      <c r="Y64" s="68">
        <f t="shared" ref="Y64:Y70" si="54">Q64-T64-X64</f>
        <v>0</v>
      </c>
    </row>
    <row r="65" spans="1:25" s="63" customFormat="1" ht="45.75" customHeight="1" x14ac:dyDescent="0.2">
      <c r="B65" s="109" t="s">
        <v>19</v>
      </c>
      <c r="C65" s="133" t="s">
        <v>255</v>
      </c>
      <c r="D65" s="66" t="s">
        <v>77</v>
      </c>
      <c r="E65" s="94" t="s">
        <v>69</v>
      </c>
      <c r="F65" s="94" t="s">
        <v>235</v>
      </c>
      <c r="G65" s="108">
        <v>2024</v>
      </c>
      <c r="H65" s="92">
        <v>2025</v>
      </c>
      <c r="I65" s="68">
        <v>10000000</v>
      </c>
      <c r="J65" s="67">
        <v>0</v>
      </c>
      <c r="K65" s="68">
        <f>I65+J65</f>
        <v>10000000</v>
      </c>
      <c r="L65" s="68">
        <v>10000000</v>
      </c>
      <c r="M65" s="68">
        <v>0</v>
      </c>
      <c r="N65" s="68">
        <f t="shared" ref="N65" si="55">L65+M65</f>
        <v>10000000</v>
      </c>
      <c r="O65" s="68">
        <f t="shared" si="49"/>
        <v>20000000</v>
      </c>
      <c r="P65" s="68">
        <f t="shared" si="49"/>
        <v>0</v>
      </c>
      <c r="Q65" s="68">
        <f t="shared" si="50"/>
        <v>20000000</v>
      </c>
      <c r="R65" s="68">
        <f t="shared" si="51"/>
        <v>20000000</v>
      </c>
      <c r="S65" s="68">
        <f t="shared" si="51"/>
        <v>0</v>
      </c>
      <c r="T65" s="68">
        <f t="shared" si="52"/>
        <v>20000000</v>
      </c>
      <c r="U65" s="68">
        <v>0</v>
      </c>
      <c r="V65" s="68">
        <v>0</v>
      </c>
      <c r="W65" s="68"/>
      <c r="X65" s="68">
        <f t="shared" si="53"/>
        <v>0</v>
      </c>
      <c r="Y65" s="68">
        <f t="shared" si="54"/>
        <v>0</v>
      </c>
    </row>
    <row r="66" spans="1:25" s="63" customFormat="1" ht="76.5" customHeight="1" x14ac:dyDescent="0.2">
      <c r="B66" s="109" t="s">
        <v>20</v>
      </c>
      <c r="C66" s="90" t="s">
        <v>239</v>
      </c>
      <c r="D66" s="66" t="s">
        <v>189</v>
      </c>
      <c r="E66" s="94" t="s">
        <v>69</v>
      </c>
      <c r="F66" s="94" t="s">
        <v>235</v>
      </c>
      <c r="G66" s="108">
        <v>2024</v>
      </c>
      <c r="H66" s="92">
        <v>2025</v>
      </c>
      <c r="I66" s="68">
        <f>2151478000*0.13</f>
        <v>279692140</v>
      </c>
      <c r="J66" s="67">
        <v>0</v>
      </c>
      <c r="K66" s="68">
        <f t="shared" ref="K66:K68" si="56">I66+J66</f>
        <v>279692140</v>
      </c>
      <c r="L66" s="68">
        <f>2151478000*0.13</f>
        <v>279692140</v>
      </c>
      <c r="M66" s="67">
        <v>0</v>
      </c>
      <c r="N66" s="68">
        <f>L66+M66</f>
        <v>279692140</v>
      </c>
      <c r="O66" s="68">
        <f t="shared" si="49"/>
        <v>559384280</v>
      </c>
      <c r="P66" s="68">
        <f t="shared" si="49"/>
        <v>0</v>
      </c>
      <c r="Q66" s="68">
        <f t="shared" si="50"/>
        <v>559384280</v>
      </c>
      <c r="R66" s="68">
        <f t="shared" si="51"/>
        <v>559384280</v>
      </c>
      <c r="S66" s="68">
        <f t="shared" si="51"/>
        <v>0</v>
      </c>
      <c r="T66" s="68">
        <f t="shared" si="52"/>
        <v>559384280</v>
      </c>
      <c r="U66" s="68">
        <v>0</v>
      </c>
      <c r="V66" s="68">
        <v>0</v>
      </c>
      <c r="W66" s="68"/>
      <c r="X66" s="68">
        <f t="shared" si="53"/>
        <v>0</v>
      </c>
      <c r="Y66" s="68">
        <f t="shared" si="54"/>
        <v>0</v>
      </c>
    </row>
    <row r="67" spans="1:25" s="63" customFormat="1" ht="60" customHeight="1" x14ac:dyDescent="0.2">
      <c r="B67" s="109" t="s">
        <v>334</v>
      </c>
      <c r="C67" s="123" t="s">
        <v>236</v>
      </c>
      <c r="D67" s="66" t="s">
        <v>336</v>
      </c>
      <c r="E67" s="111" t="s">
        <v>159</v>
      </c>
      <c r="F67" s="103"/>
      <c r="G67" s="108">
        <v>2024</v>
      </c>
      <c r="H67" s="108">
        <v>2025</v>
      </c>
      <c r="I67" s="67">
        <v>0</v>
      </c>
      <c r="J67" s="67">
        <v>0</v>
      </c>
      <c r="K67" s="68">
        <f t="shared" si="56"/>
        <v>0</v>
      </c>
      <c r="L67" s="110">
        <v>0</v>
      </c>
      <c r="M67" s="100">
        <v>231875000</v>
      </c>
      <c r="N67" s="68">
        <f t="shared" ref="N67:N68" si="57">L67+M67</f>
        <v>231875000</v>
      </c>
      <c r="O67" s="68">
        <f t="shared" si="49"/>
        <v>0</v>
      </c>
      <c r="P67" s="68">
        <f t="shared" si="49"/>
        <v>231875000</v>
      </c>
      <c r="Q67" s="68">
        <f t="shared" si="50"/>
        <v>231875000</v>
      </c>
      <c r="R67" s="68">
        <f t="shared" si="51"/>
        <v>0</v>
      </c>
      <c r="S67" s="68">
        <f t="shared" si="51"/>
        <v>231875000</v>
      </c>
      <c r="T67" s="68">
        <f t="shared" si="52"/>
        <v>231875000</v>
      </c>
      <c r="U67" s="68">
        <v>0</v>
      </c>
      <c r="V67" s="68">
        <v>0</v>
      </c>
      <c r="W67" s="68"/>
      <c r="X67" s="68">
        <f t="shared" si="53"/>
        <v>0</v>
      </c>
      <c r="Y67" s="68">
        <f t="shared" si="54"/>
        <v>0</v>
      </c>
    </row>
    <row r="68" spans="1:25" s="63" customFormat="1" ht="54" customHeight="1" x14ac:dyDescent="0.2">
      <c r="B68" s="109" t="s">
        <v>335</v>
      </c>
      <c r="C68" s="128" t="s">
        <v>309</v>
      </c>
      <c r="D68" s="76" t="s">
        <v>286</v>
      </c>
      <c r="E68" s="94" t="s">
        <v>68</v>
      </c>
      <c r="F68" s="94" t="s">
        <v>237</v>
      </c>
      <c r="G68" s="108">
        <v>2024</v>
      </c>
      <c r="H68" s="108">
        <v>2025</v>
      </c>
      <c r="I68" s="101">
        <v>1725000</v>
      </c>
      <c r="J68" s="101">
        <v>0</v>
      </c>
      <c r="K68" s="68">
        <f t="shared" si="56"/>
        <v>1725000</v>
      </c>
      <c r="L68" s="101">
        <v>1725000</v>
      </c>
      <c r="M68" s="101">
        <v>0</v>
      </c>
      <c r="N68" s="68">
        <f t="shared" si="57"/>
        <v>1725000</v>
      </c>
      <c r="O68" s="68">
        <f t="shared" si="49"/>
        <v>3450000</v>
      </c>
      <c r="P68" s="68">
        <f t="shared" si="49"/>
        <v>0</v>
      </c>
      <c r="Q68" s="68">
        <f t="shared" si="50"/>
        <v>3450000</v>
      </c>
      <c r="R68" s="68">
        <f t="shared" si="51"/>
        <v>3450000</v>
      </c>
      <c r="S68" s="68">
        <f t="shared" si="51"/>
        <v>0</v>
      </c>
      <c r="T68" s="68">
        <f t="shared" si="52"/>
        <v>3450000</v>
      </c>
      <c r="U68" s="68">
        <v>0</v>
      </c>
      <c r="V68" s="68">
        <v>0</v>
      </c>
      <c r="W68" s="68"/>
      <c r="X68" s="68">
        <f t="shared" si="53"/>
        <v>0</v>
      </c>
      <c r="Y68" s="68">
        <f>Q68-T68-X68</f>
        <v>0</v>
      </c>
    </row>
    <row r="69" spans="1:25" s="63" customFormat="1" ht="72.75" customHeight="1" x14ac:dyDescent="0.2">
      <c r="B69" s="109" t="s">
        <v>337</v>
      </c>
      <c r="C69" s="119" t="s">
        <v>238</v>
      </c>
      <c r="D69" s="66" t="s">
        <v>77</v>
      </c>
      <c r="E69" s="94" t="s">
        <v>69</v>
      </c>
      <c r="F69" s="94" t="s">
        <v>69</v>
      </c>
      <c r="G69" s="92">
        <v>2024</v>
      </c>
      <c r="H69" s="92">
        <v>2025</v>
      </c>
      <c r="I69" s="68">
        <f>110000000</f>
        <v>110000000</v>
      </c>
      <c r="J69" s="67">
        <v>0</v>
      </c>
      <c r="K69" s="68">
        <f t="shared" ref="K69:K70" si="58">I69+J69</f>
        <v>110000000</v>
      </c>
      <c r="L69" s="68">
        <f>110000000</f>
        <v>110000000</v>
      </c>
      <c r="M69" s="67">
        <v>0</v>
      </c>
      <c r="N69" s="68">
        <f t="shared" ref="N69:N70" si="59">L69+M69</f>
        <v>110000000</v>
      </c>
      <c r="O69" s="68">
        <f t="shared" si="49"/>
        <v>220000000</v>
      </c>
      <c r="P69" s="68">
        <f t="shared" si="49"/>
        <v>0</v>
      </c>
      <c r="Q69" s="68">
        <f t="shared" si="50"/>
        <v>220000000</v>
      </c>
      <c r="R69" s="68">
        <f t="shared" si="51"/>
        <v>220000000</v>
      </c>
      <c r="S69" s="68">
        <f t="shared" si="51"/>
        <v>0</v>
      </c>
      <c r="T69" s="68">
        <f t="shared" si="52"/>
        <v>220000000</v>
      </c>
      <c r="U69" s="68">
        <v>0</v>
      </c>
      <c r="V69" s="68">
        <v>0</v>
      </c>
      <c r="W69" s="68"/>
      <c r="X69" s="68">
        <f t="shared" si="53"/>
        <v>0</v>
      </c>
      <c r="Y69" s="68">
        <f t="shared" si="54"/>
        <v>0</v>
      </c>
    </row>
    <row r="70" spans="1:25" s="63" customFormat="1" ht="94.5" customHeight="1" x14ac:dyDescent="0.2">
      <c r="B70" s="109" t="s">
        <v>338</v>
      </c>
      <c r="C70" s="119" t="s">
        <v>160</v>
      </c>
      <c r="D70" s="146" t="s">
        <v>287</v>
      </c>
      <c r="E70" s="94" t="s">
        <v>69</v>
      </c>
      <c r="F70" s="94" t="s">
        <v>161</v>
      </c>
      <c r="G70" s="92">
        <v>2024</v>
      </c>
      <c r="H70" s="92">
        <v>2025</v>
      </c>
      <c r="I70" s="105">
        <v>0</v>
      </c>
      <c r="J70" s="115">
        <v>0</v>
      </c>
      <c r="K70" s="105">
        <f t="shared" si="58"/>
        <v>0</v>
      </c>
      <c r="L70" s="105">
        <v>0</v>
      </c>
      <c r="M70" s="105">
        <v>60000000</v>
      </c>
      <c r="N70" s="105">
        <f t="shared" si="59"/>
        <v>60000000</v>
      </c>
      <c r="O70" s="68">
        <f t="shared" si="49"/>
        <v>0</v>
      </c>
      <c r="P70" s="68">
        <f t="shared" si="49"/>
        <v>60000000</v>
      </c>
      <c r="Q70" s="68">
        <f t="shared" si="50"/>
        <v>60000000</v>
      </c>
      <c r="R70" s="68">
        <v>0</v>
      </c>
      <c r="S70" s="68">
        <v>0</v>
      </c>
      <c r="T70" s="68">
        <f t="shared" si="52"/>
        <v>0</v>
      </c>
      <c r="U70" s="68">
        <f>O70</f>
        <v>0</v>
      </c>
      <c r="V70" s="68">
        <f>P70</f>
        <v>60000000</v>
      </c>
      <c r="W70" s="68" t="s">
        <v>281</v>
      </c>
      <c r="X70" s="68">
        <f>U70+V70</f>
        <v>60000000</v>
      </c>
      <c r="Y70" s="68">
        <f t="shared" si="54"/>
        <v>0</v>
      </c>
    </row>
    <row r="71" spans="1:25" ht="45.75" customHeight="1" x14ac:dyDescent="0.2">
      <c r="B71" s="78"/>
      <c r="C71" s="71" t="s">
        <v>58</v>
      </c>
      <c r="D71" s="70"/>
      <c r="E71" s="70"/>
      <c r="F71" s="70"/>
      <c r="G71" s="70"/>
      <c r="H71" s="79"/>
      <c r="I71" s="74">
        <f>SUM(I64:I70)</f>
        <v>401417140</v>
      </c>
      <c r="J71" s="74">
        <f t="shared" ref="J71:Y71" si="60">SUM(J64:J70)</f>
        <v>0</v>
      </c>
      <c r="K71" s="74">
        <f t="shared" si="60"/>
        <v>401417140</v>
      </c>
      <c r="L71" s="74">
        <f t="shared" si="60"/>
        <v>401417140</v>
      </c>
      <c r="M71" s="74">
        <f t="shared" si="60"/>
        <v>291875000</v>
      </c>
      <c r="N71" s="74">
        <f t="shared" si="60"/>
        <v>693292140</v>
      </c>
      <c r="O71" s="74">
        <f t="shared" si="60"/>
        <v>802834280</v>
      </c>
      <c r="P71" s="74">
        <f t="shared" si="60"/>
        <v>291875000</v>
      </c>
      <c r="Q71" s="74">
        <f t="shared" si="60"/>
        <v>1094709280</v>
      </c>
      <c r="R71" s="74">
        <f t="shared" si="60"/>
        <v>802834280</v>
      </c>
      <c r="S71" s="74">
        <f t="shared" si="60"/>
        <v>231875000</v>
      </c>
      <c r="T71" s="74">
        <f t="shared" si="60"/>
        <v>1034709280</v>
      </c>
      <c r="U71" s="74">
        <f t="shared" si="60"/>
        <v>0</v>
      </c>
      <c r="V71" s="74">
        <f t="shared" si="60"/>
        <v>60000000</v>
      </c>
      <c r="W71" s="74">
        <f t="shared" si="60"/>
        <v>0</v>
      </c>
      <c r="X71" s="74">
        <f t="shared" si="60"/>
        <v>60000000</v>
      </c>
      <c r="Y71" s="74">
        <f t="shared" si="60"/>
        <v>0</v>
      </c>
    </row>
    <row r="72" spans="1:25" s="63" customFormat="1" ht="66" customHeight="1" x14ac:dyDescent="0.2">
      <c r="B72" s="59">
        <v>6</v>
      </c>
      <c r="C72" s="73" t="s">
        <v>62</v>
      </c>
      <c r="D72" s="61"/>
      <c r="E72" s="61"/>
      <c r="F72" s="61"/>
      <c r="G72" s="59"/>
      <c r="H72" s="59"/>
      <c r="I72" s="62"/>
      <c r="J72" s="62"/>
      <c r="K72" s="62"/>
      <c r="L72" s="62"/>
      <c r="M72" s="62"/>
      <c r="N72" s="62"/>
      <c r="O72" s="62"/>
      <c r="P72" s="62"/>
      <c r="Q72" s="62"/>
      <c r="R72" s="62"/>
      <c r="S72" s="62"/>
      <c r="T72" s="62"/>
      <c r="U72" s="62"/>
      <c r="V72" s="62"/>
      <c r="W72" s="62"/>
      <c r="X72" s="62"/>
      <c r="Y72" s="62"/>
    </row>
    <row r="73" spans="1:25" s="63" customFormat="1" ht="100.5" customHeight="1" x14ac:dyDescent="0.2">
      <c r="B73" s="78" t="s">
        <v>339</v>
      </c>
      <c r="C73" s="129" t="s">
        <v>300</v>
      </c>
      <c r="D73" s="66" t="s">
        <v>77</v>
      </c>
      <c r="E73" s="66" t="s">
        <v>71</v>
      </c>
      <c r="F73" s="66" t="s">
        <v>74</v>
      </c>
      <c r="G73" s="64">
        <v>2024</v>
      </c>
      <c r="H73" s="64">
        <v>2025</v>
      </c>
      <c r="I73" s="67">
        <v>400000</v>
      </c>
      <c r="J73" s="67">
        <v>0</v>
      </c>
      <c r="K73" s="68">
        <f>I73+J73</f>
        <v>400000</v>
      </c>
      <c r="L73" s="68">
        <v>400000</v>
      </c>
      <c r="M73" s="68">
        <v>0</v>
      </c>
      <c r="N73" s="68">
        <f>L73+M73</f>
        <v>400000</v>
      </c>
      <c r="O73" s="68">
        <f t="shared" ref="O73:P75" si="61">I73+L73</f>
        <v>800000</v>
      </c>
      <c r="P73" s="68">
        <f t="shared" si="61"/>
        <v>0</v>
      </c>
      <c r="Q73" s="68">
        <f t="shared" ref="Q73:Q75" si="62">O73+P73</f>
        <v>800000</v>
      </c>
      <c r="R73" s="68">
        <f t="shared" ref="R73:S75" si="63">O73</f>
        <v>800000</v>
      </c>
      <c r="S73" s="68">
        <f t="shared" si="63"/>
        <v>0</v>
      </c>
      <c r="T73" s="68">
        <f t="shared" ref="T73:T75" si="64">R73+S73</f>
        <v>800000</v>
      </c>
      <c r="U73" s="68">
        <v>0</v>
      </c>
      <c r="V73" s="68">
        <v>0</v>
      </c>
      <c r="W73" s="68"/>
      <c r="X73" s="68">
        <f t="shared" ref="X73:X75" si="65">U73+V73</f>
        <v>0</v>
      </c>
      <c r="Y73" s="68">
        <f t="shared" ref="Y73:Y75" si="66">Q73-T73-X73</f>
        <v>0</v>
      </c>
    </row>
    <row r="74" spans="1:25" s="63" customFormat="1" ht="52.5" customHeight="1" x14ac:dyDescent="0.2">
      <c r="B74" s="149" t="s">
        <v>340</v>
      </c>
      <c r="C74" s="119" t="s">
        <v>301</v>
      </c>
      <c r="D74" s="66" t="s">
        <v>336</v>
      </c>
      <c r="E74" s="104" t="s">
        <v>71</v>
      </c>
      <c r="F74" s="146" t="s">
        <v>274</v>
      </c>
      <c r="G74" s="78">
        <v>2024</v>
      </c>
      <c r="H74" s="78">
        <v>2025</v>
      </c>
      <c r="I74" s="105">
        <v>0</v>
      </c>
      <c r="J74" s="105">
        <v>0</v>
      </c>
      <c r="K74" s="68">
        <f>I74+J74</f>
        <v>0</v>
      </c>
      <c r="L74" s="105">
        <v>0</v>
      </c>
      <c r="M74" s="105">
        <v>50000000</v>
      </c>
      <c r="N74" s="105">
        <v>50000000</v>
      </c>
      <c r="O74" s="68">
        <f t="shared" si="61"/>
        <v>0</v>
      </c>
      <c r="P74" s="68">
        <f t="shared" si="61"/>
        <v>50000000</v>
      </c>
      <c r="Q74" s="68">
        <f t="shared" si="62"/>
        <v>50000000</v>
      </c>
      <c r="R74" s="68">
        <f t="shared" si="63"/>
        <v>0</v>
      </c>
      <c r="S74" s="68">
        <v>0</v>
      </c>
      <c r="T74" s="68">
        <f t="shared" si="64"/>
        <v>0</v>
      </c>
      <c r="U74" s="68">
        <v>0</v>
      </c>
      <c r="V74" s="68">
        <f>P74</f>
        <v>50000000</v>
      </c>
      <c r="W74" s="99" t="s">
        <v>274</v>
      </c>
      <c r="X74" s="68">
        <f t="shared" si="65"/>
        <v>50000000</v>
      </c>
      <c r="Y74" s="68">
        <f t="shared" si="66"/>
        <v>0</v>
      </c>
    </row>
    <row r="75" spans="1:25" s="63" customFormat="1" ht="85.5" customHeight="1" x14ac:dyDescent="0.2">
      <c r="B75" s="149" t="s">
        <v>341</v>
      </c>
      <c r="C75" s="119" t="s">
        <v>162</v>
      </c>
      <c r="D75" s="66" t="s">
        <v>77</v>
      </c>
      <c r="E75" s="104" t="s">
        <v>71</v>
      </c>
      <c r="F75" s="104" t="s">
        <v>71</v>
      </c>
      <c r="G75" s="78">
        <v>2024</v>
      </c>
      <c r="H75" s="78">
        <v>2025</v>
      </c>
      <c r="I75" s="115">
        <v>300000</v>
      </c>
      <c r="J75" s="115">
        <v>0</v>
      </c>
      <c r="K75" s="105">
        <f t="shared" ref="K75" si="67">I75+J75</f>
        <v>300000</v>
      </c>
      <c r="L75" s="115">
        <v>300000</v>
      </c>
      <c r="M75" s="105">
        <v>0</v>
      </c>
      <c r="N75" s="105">
        <f t="shared" ref="N75" si="68">L75+M75</f>
        <v>300000</v>
      </c>
      <c r="O75" s="68">
        <f t="shared" si="61"/>
        <v>600000</v>
      </c>
      <c r="P75" s="68">
        <f t="shared" si="61"/>
        <v>0</v>
      </c>
      <c r="Q75" s="68">
        <f t="shared" si="62"/>
        <v>600000</v>
      </c>
      <c r="R75" s="68">
        <f t="shared" si="63"/>
        <v>600000</v>
      </c>
      <c r="S75" s="68">
        <f t="shared" si="63"/>
        <v>0</v>
      </c>
      <c r="T75" s="68">
        <f t="shared" si="64"/>
        <v>600000</v>
      </c>
      <c r="U75" s="68">
        <v>0</v>
      </c>
      <c r="V75" s="68">
        <v>0</v>
      </c>
      <c r="W75" s="68"/>
      <c r="X75" s="68">
        <f t="shared" si="65"/>
        <v>0</v>
      </c>
      <c r="Y75" s="68">
        <f t="shared" si="66"/>
        <v>0</v>
      </c>
    </row>
    <row r="76" spans="1:25" s="80" customFormat="1" ht="45.75" customHeight="1" x14ac:dyDescent="0.2">
      <c r="A76" s="63"/>
      <c r="B76" s="70"/>
      <c r="C76" s="71" t="s">
        <v>59</v>
      </c>
      <c r="D76" s="70"/>
      <c r="E76" s="70"/>
      <c r="F76" s="70"/>
      <c r="G76" s="70"/>
      <c r="H76" s="79"/>
      <c r="I76" s="74">
        <f>SUM(I73:I75)</f>
        <v>700000</v>
      </c>
      <c r="J76" s="74">
        <f t="shared" ref="J76:Y76" si="69">SUM(J73:J75)</f>
        <v>0</v>
      </c>
      <c r="K76" s="74">
        <f t="shared" si="69"/>
        <v>700000</v>
      </c>
      <c r="L76" s="74">
        <f t="shared" si="69"/>
        <v>700000</v>
      </c>
      <c r="M76" s="74">
        <f t="shared" si="69"/>
        <v>50000000</v>
      </c>
      <c r="N76" s="74">
        <f t="shared" si="69"/>
        <v>50700000</v>
      </c>
      <c r="O76" s="74">
        <f t="shared" si="69"/>
        <v>1400000</v>
      </c>
      <c r="P76" s="74">
        <f t="shared" si="69"/>
        <v>50000000</v>
      </c>
      <c r="Q76" s="74">
        <f t="shared" si="69"/>
        <v>51400000</v>
      </c>
      <c r="R76" s="74">
        <f>SUM(R73:R75)</f>
        <v>1400000</v>
      </c>
      <c r="S76" s="74">
        <f t="shared" si="69"/>
        <v>0</v>
      </c>
      <c r="T76" s="74">
        <f t="shared" si="69"/>
        <v>1400000</v>
      </c>
      <c r="U76" s="74">
        <f t="shared" si="69"/>
        <v>0</v>
      </c>
      <c r="V76" s="74">
        <f t="shared" si="69"/>
        <v>50000000</v>
      </c>
      <c r="W76" s="74">
        <f t="shared" si="69"/>
        <v>0</v>
      </c>
      <c r="X76" s="74">
        <f t="shared" si="69"/>
        <v>50000000</v>
      </c>
      <c r="Y76" s="74">
        <f t="shared" si="69"/>
        <v>0</v>
      </c>
    </row>
    <row r="77" spans="1:25" s="80" customFormat="1" ht="45.75" customHeight="1" x14ac:dyDescent="0.2">
      <c r="A77" s="63"/>
      <c r="B77" s="70"/>
      <c r="C77" s="81" t="s">
        <v>110</v>
      </c>
      <c r="D77" s="82"/>
      <c r="E77" s="70"/>
      <c r="F77" s="70"/>
      <c r="G77" s="70"/>
      <c r="H77" s="70"/>
      <c r="I77" s="74">
        <f t="shared" ref="I77:Y77" si="70">I19+I34+I44+I62+I71+I76</f>
        <v>563587140</v>
      </c>
      <c r="J77" s="74">
        <f t="shared" si="70"/>
        <v>20050000</v>
      </c>
      <c r="K77" s="74">
        <f t="shared" si="70"/>
        <v>563637140</v>
      </c>
      <c r="L77" s="74">
        <f t="shared" si="70"/>
        <v>645813140</v>
      </c>
      <c r="M77" s="74">
        <f t="shared" si="70"/>
        <v>664875000</v>
      </c>
      <c r="N77" s="74">
        <f t="shared" si="70"/>
        <v>1310688140</v>
      </c>
      <c r="O77" s="74">
        <f t="shared" si="70"/>
        <v>1209400280</v>
      </c>
      <c r="P77" s="74">
        <f t="shared" si="70"/>
        <v>684925000</v>
      </c>
      <c r="Q77" s="74">
        <f t="shared" si="70"/>
        <v>1894325280</v>
      </c>
      <c r="R77" s="74">
        <f t="shared" si="70"/>
        <v>1124400280</v>
      </c>
      <c r="S77" s="74">
        <f t="shared" si="70"/>
        <v>231925000</v>
      </c>
      <c r="T77" s="74">
        <f t="shared" si="70"/>
        <v>1356325280</v>
      </c>
      <c r="U77" s="74">
        <f t="shared" si="70"/>
        <v>85000000</v>
      </c>
      <c r="V77" s="74">
        <f t="shared" si="70"/>
        <v>453000000</v>
      </c>
      <c r="W77" s="74">
        <f t="shared" si="70"/>
        <v>0</v>
      </c>
      <c r="X77" s="74">
        <f t="shared" si="70"/>
        <v>538000000</v>
      </c>
      <c r="Y77" s="74">
        <f t="shared" si="70"/>
        <v>0</v>
      </c>
    </row>
    <row r="78" spans="1:25" ht="45.75" customHeight="1" x14ac:dyDescent="0.2">
      <c r="B78" s="150" t="s">
        <v>63</v>
      </c>
      <c r="C78" s="151"/>
      <c r="D78" s="151"/>
      <c r="E78" s="151"/>
      <c r="F78" s="151"/>
      <c r="G78" s="151"/>
      <c r="H78" s="151"/>
      <c r="I78" s="151"/>
      <c r="J78" s="151"/>
      <c r="K78" s="151"/>
      <c r="L78" s="151"/>
      <c r="M78" s="151"/>
      <c r="N78" s="151"/>
      <c r="O78" s="151"/>
      <c r="P78" s="151"/>
      <c r="Q78" s="151"/>
      <c r="R78" s="151"/>
      <c r="S78" s="151"/>
      <c r="T78" s="151"/>
      <c r="U78" s="151"/>
      <c r="V78" s="151"/>
      <c r="W78" s="151"/>
      <c r="X78" s="151"/>
      <c r="Y78" s="151"/>
    </row>
    <row r="79" spans="1:25" ht="45.75" customHeight="1" x14ac:dyDescent="0.2">
      <c r="A79" s="49"/>
      <c r="B79" s="152" t="s">
        <v>76</v>
      </c>
      <c r="C79" s="153"/>
      <c r="D79" s="153"/>
      <c r="E79" s="153"/>
      <c r="F79" s="153"/>
      <c r="G79" s="153"/>
      <c r="H79" s="153"/>
      <c r="I79" s="153"/>
      <c r="J79" s="153"/>
      <c r="K79" s="153"/>
      <c r="L79" s="153"/>
      <c r="M79" s="153"/>
      <c r="N79" s="153"/>
      <c r="O79" s="153"/>
      <c r="P79" s="153"/>
      <c r="Q79" s="153"/>
      <c r="R79" s="153"/>
      <c r="S79" s="153"/>
      <c r="T79" s="153"/>
      <c r="U79" s="153"/>
      <c r="V79" s="153"/>
      <c r="W79" s="153"/>
      <c r="X79" s="153"/>
      <c r="Y79" s="153"/>
    </row>
    <row r="80" spans="1:25" ht="45.75" customHeight="1" x14ac:dyDescent="0.2">
      <c r="B80" s="173" t="s">
        <v>0</v>
      </c>
      <c r="C80" s="173" t="s">
        <v>38</v>
      </c>
      <c r="D80" s="78" t="s">
        <v>39</v>
      </c>
      <c r="E80" s="173" t="s">
        <v>40</v>
      </c>
      <c r="F80" s="173"/>
      <c r="G80" s="173" t="s">
        <v>47</v>
      </c>
      <c r="H80" s="173"/>
      <c r="I80" s="178" t="s">
        <v>50</v>
      </c>
      <c r="J80" s="178"/>
      <c r="K80" s="178"/>
      <c r="L80" s="178" t="s">
        <v>51</v>
      </c>
      <c r="M80" s="178"/>
      <c r="N80" s="178"/>
      <c r="O80" s="178" t="s">
        <v>79</v>
      </c>
      <c r="P80" s="178"/>
      <c r="Q80" s="178"/>
      <c r="R80" s="179" t="s">
        <v>37</v>
      </c>
      <c r="S80" s="180"/>
      <c r="T80" s="180"/>
      <c r="U80" s="180"/>
      <c r="V80" s="180"/>
      <c r="W80" s="180"/>
      <c r="X80" s="181"/>
      <c r="Y80" s="178" t="s">
        <v>46</v>
      </c>
    </row>
    <row r="81" spans="2:25" ht="45.75" customHeight="1" x14ac:dyDescent="0.2">
      <c r="B81" s="173"/>
      <c r="C81" s="173"/>
      <c r="D81" s="173" t="s">
        <v>41</v>
      </c>
      <c r="E81" s="171" t="s">
        <v>42</v>
      </c>
      <c r="F81" s="171" t="s">
        <v>43</v>
      </c>
      <c r="G81" s="173" t="s">
        <v>44</v>
      </c>
      <c r="H81" s="173" t="s">
        <v>45</v>
      </c>
      <c r="I81" s="178"/>
      <c r="J81" s="178"/>
      <c r="K81" s="178"/>
      <c r="L81" s="178"/>
      <c r="M81" s="178"/>
      <c r="N81" s="178"/>
      <c r="O81" s="178"/>
      <c r="P81" s="178"/>
      <c r="Q81" s="178"/>
      <c r="R81" s="178" t="s">
        <v>82</v>
      </c>
      <c r="S81" s="178"/>
      <c r="T81" s="178"/>
      <c r="U81" s="178" t="s">
        <v>80</v>
      </c>
      <c r="V81" s="178"/>
      <c r="W81" s="178"/>
      <c r="X81" s="178"/>
      <c r="Y81" s="178"/>
    </row>
    <row r="82" spans="2:25" ht="45.75" customHeight="1" x14ac:dyDescent="0.2">
      <c r="B82" s="173"/>
      <c r="C82" s="173"/>
      <c r="D82" s="173"/>
      <c r="E82" s="183"/>
      <c r="F82" s="183"/>
      <c r="G82" s="173"/>
      <c r="H82" s="173"/>
      <c r="I82" s="83" t="s">
        <v>21</v>
      </c>
      <c r="J82" s="83" t="s">
        <v>22</v>
      </c>
      <c r="K82" s="83" t="s">
        <v>25</v>
      </c>
      <c r="L82" s="83" t="s">
        <v>21</v>
      </c>
      <c r="M82" s="83" t="s">
        <v>22</v>
      </c>
      <c r="N82" s="83" t="s">
        <v>25</v>
      </c>
      <c r="O82" s="83" t="s">
        <v>21</v>
      </c>
      <c r="P82" s="83" t="s">
        <v>22</v>
      </c>
      <c r="Q82" s="83" t="s">
        <v>25</v>
      </c>
      <c r="R82" s="83" t="s">
        <v>21</v>
      </c>
      <c r="S82" s="83" t="s">
        <v>22</v>
      </c>
      <c r="T82" s="83" t="s">
        <v>23</v>
      </c>
      <c r="U82" s="83" t="s">
        <v>21</v>
      </c>
      <c r="V82" s="83" t="s">
        <v>22</v>
      </c>
      <c r="W82" s="83" t="s">
        <v>48</v>
      </c>
      <c r="X82" s="83" t="s">
        <v>49</v>
      </c>
      <c r="Y82" s="83"/>
    </row>
    <row r="83" spans="2:25" s="63" customFormat="1" ht="67.5" customHeight="1" x14ac:dyDescent="0.2">
      <c r="B83" s="59">
        <v>1</v>
      </c>
      <c r="C83" s="60" t="s">
        <v>104</v>
      </c>
      <c r="D83" s="61"/>
      <c r="E83" s="61"/>
      <c r="F83" s="61"/>
      <c r="G83" s="61"/>
      <c r="H83" s="61"/>
      <c r="I83" s="62"/>
      <c r="J83" s="62"/>
      <c r="K83" s="62"/>
      <c r="L83" s="62"/>
      <c r="M83" s="62"/>
      <c r="N83" s="62"/>
      <c r="O83" s="62"/>
      <c r="P83" s="62"/>
      <c r="Q83" s="62"/>
      <c r="R83" s="62"/>
      <c r="S83" s="62"/>
      <c r="T83" s="62"/>
      <c r="U83" s="62"/>
      <c r="V83" s="62"/>
      <c r="W83" s="62"/>
      <c r="X83" s="62"/>
      <c r="Y83" s="62"/>
    </row>
    <row r="84" spans="2:25" s="63" customFormat="1" ht="42.75" customHeight="1" x14ac:dyDescent="0.2">
      <c r="B84" s="64" t="s">
        <v>312</v>
      </c>
      <c r="C84" s="119" t="s">
        <v>163</v>
      </c>
      <c r="D84" s="66"/>
      <c r="E84" s="66" t="s">
        <v>68</v>
      </c>
      <c r="F84" s="66" t="s">
        <v>68</v>
      </c>
      <c r="G84" s="69">
        <v>2024</v>
      </c>
      <c r="H84" s="64">
        <v>2025</v>
      </c>
      <c r="I84" s="68">
        <v>0</v>
      </c>
      <c r="J84" s="68">
        <v>0</v>
      </c>
      <c r="K84" s="68">
        <f>I84+J84</f>
        <v>0</v>
      </c>
      <c r="L84" s="68">
        <v>0</v>
      </c>
      <c r="M84" s="68">
        <v>0</v>
      </c>
      <c r="N84" s="68">
        <f>L84+M84</f>
        <v>0</v>
      </c>
      <c r="O84" s="68">
        <f t="shared" ref="O84:P92" si="71">I84+L84</f>
        <v>0</v>
      </c>
      <c r="P84" s="68">
        <f t="shared" si="71"/>
        <v>0</v>
      </c>
      <c r="Q84" s="68">
        <f t="shared" ref="Q84:Q92" si="72">O84+P84</f>
        <v>0</v>
      </c>
      <c r="R84" s="68">
        <f t="shared" ref="R84:S92" si="73">O84</f>
        <v>0</v>
      </c>
      <c r="S84" s="68">
        <f t="shared" si="73"/>
        <v>0</v>
      </c>
      <c r="T84" s="68">
        <f t="shared" ref="T84:T92" si="74">R84+S84</f>
        <v>0</v>
      </c>
      <c r="U84" s="68">
        <v>0</v>
      </c>
      <c r="V84" s="68">
        <v>0</v>
      </c>
      <c r="W84" s="68"/>
      <c r="X84" s="68">
        <f t="shared" ref="X84:X92" si="75">U84+V84</f>
        <v>0</v>
      </c>
      <c r="Y84" s="68">
        <f t="shared" ref="Y84:Y92" si="76">Q84-T84-X84</f>
        <v>0</v>
      </c>
    </row>
    <row r="85" spans="2:25" s="63" customFormat="1" ht="53.25" customHeight="1" x14ac:dyDescent="0.2">
      <c r="B85" s="64" t="s">
        <v>1</v>
      </c>
      <c r="C85" s="90" t="s">
        <v>240</v>
      </c>
      <c r="D85" s="66" t="s">
        <v>279</v>
      </c>
      <c r="E85" s="66" t="s">
        <v>68</v>
      </c>
      <c r="F85" s="66" t="s">
        <v>68</v>
      </c>
      <c r="G85" s="69">
        <v>2024</v>
      </c>
      <c r="H85" s="64">
        <v>2025</v>
      </c>
      <c r="I85" s="68">
        <v>0</v>
      </c>
      <c r="J85" s="68">
        <v>4000000</v>
      </c>
      <c r="K85" s="68">
        <f>I85+J85</f>
        <v>4000000</v>
      </c>
      <c r="L85" s="68">
        <v>0</v>
      </c>
      <c r="M85" s="68">
        <v>0</v>
      </c>
      <c r="N85" s="68">
        <f>L85+M85</f>
        <v>0</v>
      </c>
      <c r="O85" s="68">
        <f t="shared" si="71"/>
        <v>0</v>
      </c>
      <c r="P85" s="68">
        <f t="shared" si="71"/>
        <v>4000000</v>
      </c>
      <c r="Q85" s="68">
        <f t="shared" si="72"/>
        <v>4000000</v>
      </c>
      <c r="R85" s="68">
        <f t="shared" si="73"/>
        <v>0</v>
      </c>
      <c r="S85" s="68">
        <f t="shared" si="73"/>
        <v>4000000</v>
      </c>
      <c r="T85" s="68">
        <f t="shared" si="74"/>
        <v>4000000</v>
      </c>
      <c r="U85" s="68">
        <v>0</v>
      </c>
      <c r="V85" s="68">
        <v>0</v>
      </c>
      <c r="W85" s="68"/>
      <c r="X85" s="68">
        <f t="shared" si="75"/>
        <v>0</v>
      </c>
      <c r="Y85" s="68">
        <f t="shared" si="76"/>
        <v>0</v>
      </c>
    </row>
    <row r="86" spans="2:25" s="63" customFormat="1" ht="42.75" customHeight="1" x14ac:dyDescent="0.2">
      <c r="B86" s="64" t="s">
        <v>140</v>
      </c>
      <c r="C86" s="90" t="s">
        <v>164</v>
      </c>
      <c r="D86" s="76" t="s">
        <v>280</v>
      </c>
      <c r="E86" s="66" t="s">
        <v>115</v>
      </c>
      <c r="F86" s="66" t="s">
        <v>311</v>
      </c>
      <c r="G86" s="69"/>
      <c r="H86" s="64"/>
      <c r="I86" s="68">
        <v>0</v>
      </c>
      <c r="J86" s="68">
        <v>0</v>
      </c>
      <c r="K86" s="68">
        <f>I86+J86</f>
        <v>0</v>
      </c>
      <c r="L86" s="68">
        <v>0</v>
      </c>
      <c r="M86" s="68">
        <v>253500000</v>
      </c>
      <c r="N86" s="68">
        <f t="shared" ref="N86:N92" si="77">L86+M86</f>
        <v>253500000</v>
      </c>
      <c r="O86" s="68">
        <f t="shared" si="71"/>
        <v>0</v>
      </c>
      <c r="P86" s="68">
        <f t="shared" si="71"/>
        <v>253500000</v>
      </c>
      <c r="Q86" s="68">
        <f t="shared" si="72"/>
        <v>253500000</v>
      </c>
      <c r="R86" s="68">
        <f t="shared" si="73"/>
        <v>0</v>
      </c>
      <c r="S86" s="68">
        <f t="shared" si="73"/>
        <v>253500000</v>
      </c>
      <c r="T86" s="68">
        <f t="shared" si="74"/>
        <v>253500000</v>
      </c>
      <c r="U86" s="68">
        <v>0</v>
      </c>
      <c r="V86" s="68">
        <v>0</v>
      </c>
      <c r="W86" s="68" t="s">
        <v>283</v>
      </c>
      <c r="X86" s="68">
        <f t="shared" si="75"/>
        <v>0</v>
      </c>
      <c r="Y86" s="68">
        <f t="shared" si="76"/>
        <v>0</v>
      </c>
    </row>
    <row r="87" spans="2:25" s="63" customFormat="1" ht="43.5" customHeight="1" x14ac:dyDescent="0.2">
      <c r="B87" s="64" t="s">
        <v>2</v>
      </c>
      <c r="C87" s="90" t="s">
        <v>165</v>
      </c>
      <c r="D87" s="98"/>
      <c r="E87" s="66" t="s">
        <v>69</v>
      </c>
      <c r="F87" s="66" t="s">
        <v>71</v>
      </c>
      <c r="G87" s="69">
        <v>2024</v>
      </c>
      <c r="H87" s="64">
        <v>2025</v>
      </c>
      <c r="I87" s="68">
        <v>0</v>
      </c>
      <c r="J87" s="68">
        <v>60000000</v>
      </c>
      <c r="K87" s="68">
        <v>60000000</v>
      </c>
      <c r="L87" s="68">
        <v>0</v>
      </c>
      <c r="M87" s="68">
        <v>0</v>
      </c>
      <c r="N87" s="68">
        <f t="shared" si="77"/>
        <v>0</v>
      </c>
      <c r="O87" s="68">
        <f t="shared" si="71"/>
        <v>0</v>
      </c>
      <c r="P87" s="68">
        <f t="shared" si="71"/>
        <v>60000000</v>
      </c>
      <c r="Q87" s="68">
        <f t="shared" si="72"/>
        <v>60000000</v>
      </c>
      <c r="R87" s="68">
        <f t="shared" si="73"/>
        <v>0</v>
      </c>
      <c r="S87" s="68">
        <f t="shared" si="73"/>
        <v>60000000</v>
      </c>
      <c r="T87" s="68">
        <f t="shared" si="74"/>
        <v>60000000</v>
      </c>
      <c r="U87" s="68">
        <v>0</v>
      </c>
      <c r="V87" s="68">
        <v>0</v>
      </c>
      <c r="W87" s="68"/>
      <c r="X87" s="68">
        <f t="shared" si="75"/>
        <v>0</v>
      </c>
      <c r="Y87" s="68">
        <f t="shared" si="76"/>
        <v>0</v>
      </c>
    </row>
    <row r="88" spans="2:25" s="63" customFormat="1" ht="61.5" customHeight="1" x14ac:dyDescent="0.2">
      <c r="B88" s="64" t="s">
        <v>313</v>
      </c>
      <c r="C88" s="130" t="s">
        <v>342</v>
      </c>
      <c r="D88" s="76"/>
      <c r="E88" s="76" t="s">
        <v>68</v>
      </c>
      <c r="F88" s="66" t="s">
        <v>241</v>
      </c>
      <c r="G88" s="69">
        <v>2024</v>
      </c>
      <c r="H88" s="64">
        <v>2025</v>
      </c>
      <c r="I88" s="68">
        <v>0</v>
      </c>
      <c r="J88" s="68">
        <v>0</v>
      </c>
      <c r="K88" s="68">
        <f>I88+J88</f>
        <v>0</v>
      </c>
      <c r="L88" s="68">
        <v>0</v>
      </c>
      <c r="M88" s="68">
        <v>223080000</v>
      </c>
      <c r="N88" s="68">
        <f t="shared" si="77"/>
        <v>223080000</v>
      </c>
      <c r="O88" s="68">
        <f t="shared" si="71"/>
        <v>0</v>
      </c>
      <c r="P88" s="68">
        <f t="shared" si="71"/>
        <v>223080000</v>
      </c>
      <c r="Q88" s="68">
        <f t="shared" si="72"/>
        <v>223080000</v>
      </c>
      <c r="R88" s="68">
        <f t="shared" si="73"/>
        <v>0</v>
      </c>
      <c r="S88" s="68">
        <v>0</v>
      </c>
      <c r="T88" s="68">
        <f t="shared" si="74"/>
        <v>0</v>
      </c>
      <c r="U88" s="68">
        <v>0</v>
      </c>
      <c r="V88" s="68">
        <f>P88</f>
        <v>223080000</v>
      </c>
      <c r="W88" s="68" t="s">
        <v>283</v>
      </c>
      <c r="X88" s="68">
        <f t="shared" si="75"/>
        <v>223080000</v>
      </c>
      <c r="Y88" s="68">
        <f t="shared" si="76"/>
        <v>0</v>
      </c>
    </row>
    <row r="89" spans="2:25" s="63" customFormat="1" ht="45.75" customHeight="1" x14ac:dyDescent="0.2">
      <c r="B89" s="64" t="s">
        <v>314</v>
      </c>
      <c r="C89" s="147" t="s">
        <v>166</v>
      </c>
      <c r="D89" s="148"/>
      <c r="E89" s="66" t="s">
        <v>69</v>
      </c>
      <c r="F89" s="66" t="s">
        <v>71</v>
      </c>
      <c r="G89" s="69">
        <v>2024</v>
      </c>
      <c r="H89" s="64">
        <v>2025</v>
      </c>
      <c r="I89" s="68">
        <v>0</v>
      </c>
      <c r="J89" s="68">
        <v>0</v>
      </c>
      <c r="K89" s="68">
        <f t="shared" ref="K89" si="78">I89+J89</f>
        <v>0</v>
      </c>
      <c r="L89" s="68">
        <v>40000000</v>
      </c>
      <c r="M89" s="68">
        <v>0</v>
      </c>
      <c r="N89" s="68">
        <f t="shared" si="77"/>
        <v>40000000</v>
      </c>
      <c r="O89" s="68">
        <f t="shared" si="71"/>
        <v>40000000</v>
      </c>
      <c r="P89" s="68">
        <f t="shared" si="71"/>
        <v>0</v>
      </c>
      <c r="Q89" s="68">
        <f t="shared" si="72"/>
        <v>40000000</v>
      </c>
      <c r="R89" s="68">
        <f t="shared" si="73"/>
        <v>40000000</v>
      </c>
      <c r="S89" s="68">
        <f t="shared" si="73"/>
        <v>0</v>
      </c>
      <c r="T89" s="68">
        <f t="shared" si="74"/>
        <v>40000000</v>
      </c>
      <c r="U89" s="68">
        <v>0</v>
      </c>
      <c r="V89" s="68">
        <v>0</v>
      </c>
      <c r="W89" s="68"/>
      <c r="X89" s="68">
        <f t="shared" si="75"/>
        <v>0</v>
      </c>
      <c r="Y89" s="68">
        <f t="shared" si="76"/>
        <v>0</v>
      </c>
    </row>
    <row r="90" spans="2:25" s="63" customFormat="1" ht="56.25" customHeight="1" x14ac:dyDescent="0.2">
      <c r="B90" s="64" t="s">
        <v>343</v>
      </c>
      <c r="C90" s="90" t="s">
        <v>242</v>
      </c>
      <c r="D90" s="76" t="s">
        <v>276</v>
      </c>
      <c r="E90" s="66" t="s">
        <v>68</v>
      </c>
      <c r="F90" s="66" t="s">
        <v>67</v>
      </c>
      <c r="G90" s="64">
        <v>2025</v>
      </c>
      <c r="H90" s="64">
        <v>2025</v>
      </c>
      <c r="I90" s="68">
        <v>0</v>
      </c>
      <c r="J90" s="68">
        <v>0</v>
      </c>
      <c r="K90" s="68">
        <f>I90+J90</f>
        <v>0</v>
      </c>
      <c r="L90" s="68">
        <v>0</v>
      </c>
      <c r="M90" s="68">
        <v>101400000</v>
      </c>
      <c r="N90" s="68">
        <f t="shared" si="77"/>
        <v>101400000</v>
      </c>
      <c r="O90" s="68">
        <f t="shared" si="71"/>
        <v>0</v>
      </c>
      <c r="P90" s="68">
        <f t="shared" si="71"/>
        <v>101400000</v>
      </c>
      <c r="Q90" s="68">
        <f t="shared" si="72"/>
        <v>101400000</v>
      </c>
      <c r="R90" s="68">
        <f t="shared" si="73"/>
        <v>0</v>
      </c>
      <c r="S90" s="68">
        <f t="shared" si="73"/>
        <v>101400000</v>
      </c>
      <c r="T90" s="68">
        <f t="shared" si="74"/>
        <v>101400000</v>
      </c>
      <c r="U90" s="68">
        <v>0</v>
      </c>
      <c r="V90" s="68">
        <v>0</v>
      </c>
      <c r="W90" s="68"/>
      <c r="X90" s="68">
        <f t="shared" si="75"/>
        <v>0</v>
      </c>
      <c r="Y90" s="68">
        <f t="shared" si="76"/>
        <v>0</v>
      </c>
    </row>
    <row r="91" spans="2:25" s="63" customFormat="1" ht="45.75" customHeight="1" x14ac:dyDescent="0.2">
      <c r="B91" s="64" t="s">
        <v>344</v>
      </c>
      <c r="C91" s="90" t="s">
        <v>243</v>
      </c>
      <c r="D91" s="98"/>
      <c r="E91" s="66" t="s">
        <v>68</v>
      </c>
      <c r="F91" s="66" t="s">
        <v>67</v>
      </c>
      <c r="G91" s="64">
        <v>2024</v>
      </c>
      <c r="H91" s="64">
        <v>2024</v>
      </c>
      <c r="I91" s="68">
        <v>0</v>
      </c>
      <c r="J91" s="68">
        <v>77000000</v>
      </c>
      <c r="K91" s="68">
        <f t="shared" ref="K91:K92" si="79">I91+J91</f>
        <v>77000000</v>
      </c>
      <c r="L91" s="68">
        <v>0</v>
      </c>
      <c r="M91" s="68">
        <v>0</v>
      </c>
      <c r="N91" s="68">
        <f t="shared" si="77"/>
        <v>0</v>
      </c>
      <c r="O91" s="68">
        <f t="shared" si="71"/>
        <v>0</v>
      </c>
      <c r="P91" s="68">
        <f t="shared" si="71"/>
        <v>77000000</v>
      </c>
      <c r="Q91" s="68">
        <f t="shared" si="72"/>
        <v>77000000</v>
      </c>
      <c r="R91" s="68">
        <f t="shared" si="73"/>
        <v>0</v>
      </c>
      <c r="S91" s="68">
        <f t="shared" si="73"/>
        <v>77000000</v>
      </c>
      <c r="T91" s="68">
        <f t="shared" si="74"/>
        <v>77000000</v>
      </c>
      <c r="U91" s="68">
        <v>0</v>
      </c>
      <c r="V91" s="68">
        <v>0</v>
      </c>
      <c r="W91" s="68"/>
      <c r="X91" s="68">
        <f t="shared" si="75"/>
        <v>0</v>
      </c>
      <c r="Y91" s="68">
        <f t="shared" si="76"/>
        <v>0</v>
      </c>
    </row>
    <row r="92" spans="2:25" s="63" customFormat="1" ht="45.75" customHeight="1" x14ac:dyDescent="0.2">
      <c r="B92" s="64" t="s">
        <v>345</v>
      </c>
      <c r="C92" s="90" t="s">
        <v>244</v>
      </c>
      <c r="D92" s="98"/>
      <c r="E92" s="66" t="s">
        <v>68</v>
      </c>
      <c r="F92" s="77" t="s">
        <v>167</v>
      </c>
      <c r="G92" s="64">
        <v>2024</v>
      </c>
      <c r="H92" s="64">
        <v>2024</v>
      </c>
      <c r="I92" s="68">
        <v>0</v>
      </c>
      <c r="J92" s="68">
        <v>13290398</v>
      </c>
      <c r="K92" s="68">
        <f t="shared" si="79"/>
        <v>13290398</v>
      </c>
      <c r="L92" s="68">
        <v>0</v>
      </c>
      <c r="M92" s="68">
        <v>0</v>
      </c>
      <c r="N92" s="68">
        <f t="shared" si="77"/>
        <v>0</v>
      </c>
      <c r="O92" s="68">
        <f t="shared" si="71"/>
        <v>0</v>
      </c>
      <c r="P92" s="68">
        <f t="shared" si="71"/>
        <v>13290398</v>
      </c>
      <c r="Q92" s="68">
        <f t="shared" si="72"/>
        <v>13290398</v>
      </c>
      <c r="R92" s="68">
        <f t="shared" si="73"/>
        <v>0</v>
      </c>
      <c r="S92" s="68">
        <f t="shared" si="73"/>
        <v>13290398</v>
      </c>
      <c r="T92" s="68">
        <f t="shared" si="74"/>
        <v>13290398</v>
      </c>
      <c r="U92" s="68">
        <v>0</v>
      </c>
      <c r="V92" s="68">
        <v>0</v>
      </c>
      <c r="W92" s="68" t="s">
        <v>295</v>
      </c>
      <c r="X92" s="68">
        <f t="shared" si="75"/>
        <v>0</v>
      </c>
      <c r="Y92" s="68">
        <f t="shared" si="76"/>
        <v>0</v>
      </c>
    </row>
    <row r="93" spans="2:25" s="49" customFormat="1" ht="45.75" customHeight="1" x14ac:dyDescent="0.2">
      <c r="B93" s="70"/>
      <c r="C93" s="71" t="s">
        <v>52</v>
      </c>
      <c r="D93" s="70"/>
      <c r="E93" s="70"/>
      <c r="F93" s="70"/>
      <c r="G93" s="70"/>
      <c r="H93" s="70"/>
      <c r="I93" s="72">
        <f>SUM(I84:I92)</f>
        <v>0</v>
      </c>
      <c r="J93" s="72">
        <f t="shared" ref="J93:N93" si="80">SUM(J84:J92)</f>
        <v>154290398</v>
      </c>
      <c r="K93" s="72">
        <f t="shared" si="80"/>
        <v>154290398</v>
      </c>
      <c r="L93" s="72">
        <f t="shared" si="80"/>
        <v>40000000</v>
      </c>
      <c r="M93" s="72">
        <f t="shared" si="80"/>
        <v>577980000</v>
      </c>
      <c r="N93" s="72">
        <f t="shared" si="80"/>
        <v>617980000</v>
      </c>
      <c r="O93" s="72">
        <f>SUM(O84:O92)</f>
        <v>40000000</v>
      </c>
      <c r="P93" s="72">
        <f>SUM(P84:P92)</f>
        <v>732270398</v>
      </c>
      <c r="Q93" s="72">
        <f>SUM(Q84:Q92)</f>
        <v>772270398</v>
      </c>
      <c r="R93" s="72">
        <f t="shared" ref="R93:Y93" si="81">SUM(R84:R92)</f>
        <v>40000000</v>
      </c>
      <c r="S93" s="72">
        <f t="shared" si="81"/>
        <v>509190398</v>
      </c>
      <c r="T93" s="72">
        <f t="shared" si="81"/>
        <v>549190398</v>
      </c>
      <c r="U93" s="72">
        <f t="shared" si="81"/>
        <v>0</v>
      </c>
      <c r="V93" s="72">
        <f t="shared" si="81"/>
        <v>223080000</v>
      </c>
      <c r="W93" s="72">
        <f t="shared" si="81"/>
        <v>0</v>
      </c>
      <c r="X93" s="72">
        <f t="shared" si="81"/>
        <v>223080000</v>
      </c>
      <c r="Y93" s="72">
        <f t="shared" si="81"/>
        <v>0</v>
      </c>
    </row>
    <row r="94" spans="2:25" s="63" customFormat="1" ht="54" customHeight="1" x14ac:dyDescent="0.2">
      <c r="B94" s="59">
        <v>2</v>
      </c>
      <c r="C94" s="75" t="s">
        <v>105</v>
      </c>
      <c r="D94" s="61"/>
      <c r="E94" s="61"/>
      <c r="F94" s="61"/>
      <c r="G94" s="61"/>
      <c r="H94" s="61"/>
      <c r="I94" s="62"/>
      <c r="J94" s="62"/>
      <c r="K94" s="62"/>
      <c r="L94" s="62"/>
      <c r="M94" s="62"/>
      <c r="N94" s="62"/>
      <c r="O94" s="62"/>
      <c r="P94" s="62"/>
      <c r="Q94" s="62"/>
      <c r="R94" s="62"/>
      <c r="S94" s="62"/>
      <c r="T94" s="62"/>
      <c r="U94" s="62"/>
      <c r="V94" s="62"/>
      <c r="W94" s="62"/>
      <c r="X94" s="62"/>
      <c r="Y94" s="62"/>
    </row>
    <row r="95" spans="2:25" s="63" customFormat="1" ht="75.75" customHeight="1" x14ac:dyDescent="0.2">
      <c r="B95" s="78" t="s">
        <v>315</v>
      </c>
      <c r="C95" s="119" t="s">
        <v>257</v>
      </c>
      <c r="D95" s="66"/>
      <c r="E95" s="66" t="s">
        <v>71</v>
      </c>
      <c r="F95" s="66" t="s">
        <v>246</v>
      </c>
      <c r="G95" s="64"/>
      <c r="H95" s="64"/>
      <c r="I95" s="68">
        <v>0</v>
      </c>
      <c r="J95" s="68">
        <v>0</v>
      </c>
      <c r="K95" s="68">
        <f t="shared" ref="K95:K102" si="82">I95+J95</f>
        <v>0</v>
      </c>
      <c r="L95" s="68">
        <v>0</v>
      </c>
      <c r="M95" s="68">
        <v>0</v>
      </c>
      <c r="N95" s="68">
        <f t="shared" ref="N95:N103" si="83">L95+M95</f>
        <v>0</v>
      </c>
      <c r="O95" s="68">
        <f t="shared" ref="O95:P104" si="84">I95+L95</f>
        <v>0</v>
      </c>
      <c r="P95" s="68">
        <f t="shared" si="84"/>
        <v>0</v>
      </c>
      <c r="Q95" s="68">
        <f t="shared" ref="Q95:Q104" si="85">O95+P95</f>
        <v>0</v>
      </c>
      <c r="R95" s="68">
        <f t="shared" ref="R95:S104" si="86">O95</f>
        <v>0</v>
      </c>
      <c r="S95" s="68">
        <f t="shared" si="86"/>
        <v>0</v>
      </c>
      <c r="T95" s="68">
        <f t="shared" ref="T95:T104" si="87">R95+S95</f>
        <v>0</v>
      </c>
      <c r="U95" s="68">
        <v>0</v>
      </c>
      <c r="V95" s="68">
        <v>0</v>
      </c>
      <c r="W95" s="68"/>
      <c r="X95" s="68">
        <f t="shared" ref="X95:X104" si="88">U95+V95</f>
        <v>0</v>
      </c>
      <c r="Y95" s="68">
        <f t="shared" ref="Y95:Y104" si="89">Q95-T95-X95</f>
        <v>0</v>
      </c>
    </row>
    <row r="96" spans="2:25" s="63" customFormat="1" ht="46.5" customHeight="1" x14ac:dyDescent="0.2">
      <c r="B96" s="64" t="s">
        <v>7</v>
      </c>
      <c r="C96" s="133" t="s">
        <v>275</v>
      </c>
      <c r="D96" s="66" t="s">
        <v>77</v>
      </c>
      <c r="E96" s="66" t="s">
        <v>71</v>
      </c>
      <c r="F96" s="66" t="s">
        <v>246</v>
      </c>
      <c r="G96" s="64">
        <v>2024</v>
      </c>
      <c r="H96" s="64"/>
      <c r="I96" s="68">
        <v>100000</v>
      </c>
      <c r="J96" s="68">
        <v>0</v>
      </c>
      <c r="K96" s="68">
        <f t="shared" si="82"/>
        <v>100000</v>
      </c>
      <c r="L96" s="68">
        <v>100000</v>
      </c>
      <c r="M96" s="68">
        <v>0</v>
      </c>
      <c r="N96" s="68">
        <f t="shared" si="83"/>
        <v>100000</v>
      </c>
      <c r="O96" s="68">
        <f t="shared" si="84"/>
        <v>200000</v>
      </c>
      <c r="P96" s="68">
        <f t="shared" si="84"/>
        <v>0</v>
      </c>
      <c r="Q96" s="68">
        <f t="shared" si="85"/>
        <v>200000</v>
      </c>
      <c r="R96" s="68">
        <f t="shared" si="86"/>
        <v>200000</v>
      </c>
      <c r="S96" s="68">
        <f t="shared" si="86"/>
        <v>0</v>
      </c>
      <c r="T96" s="68">
        <f t="shared" si="87"/>
        <v>200000</v>
      </c>
      <c r="U96" s="68">
        <v>0</v>
      </c>
      <c r="V96" s="68">
        <v>0</v>
      </c>
      <c r="W96" s="68"/>
      <c r="X96" s="68">
        <f t="shared" si="88"/>
        <v>0</v>
      </c>
      <c r="Y96" s="68">
        <f t="shared" si="89"/>
        <v>0</v>
      </c>
    </row>
    <row r="97" spans="2:25" s="63" customFormat="1" ht="46.5" customHeight="1" x14ac:dyDescent="0.2">
      <c r="B97" s="64" t="s">
        <v>8</v>
      </c>
      <c r="C97" s="133" t="s">
        <v>302</v>
      </c>
      <c r="D97" s="66" t="s">
        <v>77</v>
      </c>
      <c r="E97" s="66" t="s">
        <v>71</v>
      </c>
      <c r="F97" s="66" t="s">
        <v>246</v>
      </c>
      <c r="G97" s="64">
        <v>2024</v>
      </c>
      <c r="H97" s="64"/>
      <c r="I97" s="68">
        <v>100000</v>
      </c>
      <c r="J97" s="68">
        <v>0</v>
      </c>
      <c r="K97" s="68">
        <f>I97+J97</f>
        <v>100000</v>
      </c>
      <c r="L97" s="68">
        <v>50000</v>
      </c>
      <c r="M97" s="68">
        <v>0</v>
      </c>
      <c r="N97" s="68">
        <f t="shared" si="83"/>
        <v>50000</v>
      </c>
      <c r="O97" s="68">
        <f t="shared" si="84"/>
        <v>150000</v>
      </c>
      <c r="P97" s="68">
        <f t="shared" si="84"/>
        <v>0</v>
      </c>
      <c r="Q97" s="68">
        <f t="shared" si="85"/>
        <v>150000</v>
      </c>
      <c r="R97" s="68">
        <f t="shared" si="86"/>
        <v>150000</v>
      </c>
      <c r="S97" s="68">
        <f t="shared" si="86"/>
        <v>0</v>
      </c>
      <c r="T97" s="68">
        <f t="shared" si="87"/>
        <v>150000</v>
      </c>
      <c r="U97" s="68">
        <v>0</v>
      </c>
      <c r="V97" s="68">
        <v>0</v>
      </c>
      <c r="W97" s="68"/>
      <c r="X97" s="68">
        <f t="shared" si="88"/>
        <v>0</v>
      </c>
      <c r="Y97" s="68">
        <f t="shared" si="89"/>
        <v>0</v>
      </c>
    </row>
    <row r="98" spans="2:25" s="63" customFormat="1" ht="66" customHeight="1" x14ac:dyDescent="0.2">
      <c r="B98" s="64" t="s">
        <v>9</v>
      </c>
      <c r="C98" s="133" t="s">
        <v>258</v>
      </c>
      <c r="D98" s="66" t="s">
        <v>77</v>
      </c>
      <c r="E98" s="66" t="s">
        <v>71</v>
      </c>
      <c r="F98" s="66" t="s">
        <v>246</v>
      </c>
      <c r="G98" s="64">
        <v>2024</v>
      </c>
      <c r="H98" s="64"/>
      <c r="I98" s="68">
        <v>50000</v>
      </c>
      <c r="J98" s="68">
        <v>0</v>
      </c>
      <c r="K98" s="68">
        <f t="shared" si="82"/>
        <v>50000</v>
      </c>
      <c r="L98" s="68"/>
      <c r="M98" s="68">
        <v>0</v>
      </c>
      <c r="N98" s="68">
        <f t="shared" si="83"/>
        <v>0</v>
      </c>
      <c r="O98" s="68">
        <f t="shared" si="84"/>
        <v>50000</v>
      </c>
      <c r="P98" s="68">
        <f t="shared" si="84"/>
        <v>0</v>
      </c>
      <c r="Q98" s="68">
        <f t="shared" si="85"/>
        <v>50000</v>
      </c>
      <c r="R98" s="68">
        <f t="shared" si="86"/>
        <v>50000</v>
      </c>
      <c r="S98" s="68">
        <f t="shared" si="86"/>
        <v>0</v>
      </c>
      <c r="T98" s="68">
        <f t="shared" si="87"/>
        <v>50000</v>
      </c>
      <c r="U98" s="68">
        <v>0</v>
      </c>
      <c r="V98" s="68">
        <v>0</v>
      </c>
      <c r="W98" s="68"/>
      <c r="X98" s="68">
        <f t="shared" si="88"/>
        <v>0</v>
      </c>
      <c r="Y98" s="68">
        <f t="shared" si="89"/>
        <v>0</v>
      </c>
    </row>
    <row r="99" spans="2:25" s="63" customFormat="1" ht="102.75" customHeight="1" x14ac:dyDescent="0.2">
      <c r="B99" s="64" t="s">
        <v>245</v>
      </c>
      <c r="C99" s="133" t="s">
        <v>303</v>
      </c>
      <c r="D99" s="66" t="s">
        <v>77</v>
      </c>
      <c r="E99" s="66" t="s">
        <v>71</v>
      </c>
      <c r="F99" s="66" t="s">
        <v>246</v>
      </c>
      <c r="G99" s="64">
        <v>2024</v>
      </c>
      <c r="H99" s="64">
        <v>2025</v>
      </c>
      <c r="I99" s="68">
        <v>200000</v>
      </c>
      <c r="J99" s="68">
        <v>0</v>
      </c>
      <c r="K99" s="68">
        <f t="shared" si="82"/>
        <v>200000</v>
      </c>
      <c r="L99" s="68">
        <v>100000</v>
      </c>
      <c r="M99" s="68">
        <v>0</v>
      </c>
      <c r="N99" s="68">
        <f t="shared" si="83"/>
        <v>100000</v>
      </c>
      <c r="O99" s="68">
        <f t="shared" si="84"/>
        <v>300000</v>
      </c>
      <c r="P99" s="68">
        <f t="shared" si="84"/>
        <v>0</v>
      </c>
      <c r="Q99" s="68">
        <f t="shared" si="85"/>
        <v>300000</v>
      </c>
      <c r="R99" s="68">
        <f t="shared" si="86"/>
        <v>300000</v>
      </c>
      <c r="S99" s="68">
        <f t="shared" si="86"/>
        <v>0</v>
      </c>
      <c r="T99" s="68">
        <f t="shared" si="87"/>
        <v>300000</v>
      </c>
      <c r="U99" s="68">
        <v>0</v>
      </c>
      <c r="V99" s="68">
        <v>0</v>
      </c>
      <c r="W99" s="68"/>
      <c r="X99" s="68">
        <f t="shared" si="88"/>
        <v>0</v>
      </c>
      <c r="Y99" s="68">
        <f t="shared" si="89"/>
        <v>0</v>
      </c>
    </row>
    <row r="100" spans="2:25" s="63" customFormat="1" ht="45.75" customHeight="1" x14ac:dyDescent="0.2">
      <c r="B100" s="78" t="s">
        <v>316</v>
      </c>
      <c r="C100" s="119" t="s">
        <v>168</v>
      </c>
      <c r="D100" s="66" t="s">
        <v>77</v>
      </c>
      <c r="E100" s="66" t="s">
        <v>71</v>
      </c>
      <c r="F100" s="66" t="s">
        <v>169</v>
      </c>
      <c r="G100" s="64">
        <v>2024</v>
      </c>
      <c r="H100" s="64">
        <v>2025</v>
      </c>
      <c r="I100" s="68">
        <v>0</v>
      </c>
      <c r="J100" s="68">
        <v>0</v>
      </c>
      <c r="K100" s="68">
        <f t="shared" si="82"/>
        <v>0</v>
      </c>
      <c r="L100" s="68">
        <v>0</v>
      </c>
      <c r="M100" s="68">
        <v>0</v>
      </c>
      <c r="N100" s="68">
        <f t="shared" si="83"/>
        <v>0</v>
      </c>
      <c r="O100" s="68">
        <f t="shared" si="84"/>
        <v>0</v>
      </c>
      <c r="P100" s="68">
        <f t="shared" si="84"/>
        <v>0</v>
      </c>
      <c r="Q100" s="68">
        <f t="shared" si="85"/>
        <v>0</v>
      </c>
      <c r="R100" s="68">
        <f t="shared" si="86"/>
        <v>0</v>
      </c>
      <c r="S100" s="68">
        <f t="shared" si="86"/>
        <v>0</v>
      </c>
      <c r="T100" s="68">
        <f t="shared" si="87"/>
        <v>0</v>
      </c>
      <c r="U100" s="68">
        <v>0</v>
      </c>
      <c r="V100" s="68">
        <v>0</v>
      </c>
      <c r="W100" s="68"/>
      <c r="X100" s="68">
        <f t="shared" si="88"/>
        <v>0</v>
      </c>
      <c r="Y100" s="68">
        <f t="shared" si="89"/>
        <v>0</v>
      </c>
    </row>
    <row r="101" spans="2:25" s="63" customFormat="1" ht="45.75" customHeight="1" x14ac:dyDescent="0.2">
      <c r="B101" s="64" t="s">
        <v>11</v>
      </c>
      <c r="C101" s="90" t="s">
        <v>170</v>
      </c>
      <c r="D101" s="66" t="s">
        <v>77</v>
      </c>
      <c r="E101" s="66" t="s">
        <v>71</v>
      </c>
      <c r="F101" s="66" t="s">
        <v>169</v>
      </c>
      <c r="G101" s="64">
        <v>2024</v>
      </c>
      <c r="H101" s="64">
        <v>2025</v>
      </c>
      <c r="I101" s="68">
        <v>150000</v>
      </c>
      <c r="J101" s="68">
        <v>0</v>
      </c>
      <c r="K101" s="68">
        <f t="shared" si="82"/>
        <v>150000</v>
      </c>
      <c r="L101" s="68">
        <v>100000</v>
      </c>
      <c r="M101" s="68">
        <v>0</v>
      </c>
      <c r="N101" s="68">
        <f t="shared" si="83"/>
        <v>100000</v>
      </c>
      <c r="O101" s="68">
        <f t="shared" si="84"/>
        <v>250000</v>
      </c>
      <c r="P101" s="68">
        <f t="shared" si="84"/>
        <v>0</v>
      </c>
      <c r="Q101" s="68">
        <f t="shared" si="85"/>
        <v>250000</v>
      </c>
      <c r="R101" s="68">
        <f t="shared" si="86"/>
        <v>250000</v>
      </c>
      <c r="S101" s="68">
        <f t="shared" si="86"/>
        <v>0</v>
      </c>
      <c r="T101" s="68">
        <f t="shared" si="87"/>
        <v>250000</v>
      </c>
      <c r="U101" s="68">
        <v>0</v>
      </c>
      <c r="V101" s="68">
        <v>0</v>
      </c>
      <c r="W101" s="68"/>
      <c r="X101" s="68">
        <f t="shared" si="88"/>
        <v>0</v>
      </c>
      <c r="Y101" s="68">
        <f t="shared" si="89"/>
        <v>0</v>
      </c>
    </row>
    <row r="102" spans="2:25" s="63" customFormat="1" ht="45.75" customHeight="1" x14ac:dyDescent="0.2">
      <c r="B102" s="64" t="s">
        <v>10</v>
      </c>
      <c r="C102" s="90" t="s">
        <v>171</v>
      </c>
      <c r="D102" s="66" t="s">
        <v>77</v>
      </c>
      <c r="E102" s="66" t="s">
        <v>71</v>
      </c>
      <c r="F102" s="66" t="s">
        <v>169</v>
      </c>
      <c r="G102" s="64">
        <v>2024</v>
      </c>
      <c r="H102" s="64">
        <v>2025</v>
      </c>
      <c r="I102" s="68">
        <v>150000</v>
      </c>
      <c r="J102" s="68">
        <v>0</v>
      </c>
      <c r="K102" s="68">
        <f t="shared" si="82"/>
        <v>150000</v>
      </c>
      <c r="L102" s="68">
        <v>100000</v>
      </c>
      <c r="M102" s="68">
        <v>0</v>
      </c>
      <c r="N102" s="68">
        <f t="shared" si="83"/>
        <v>100000</v>
      </c>
      <c r="O102" s="68">
        <f t="shared" si="84"/>
        <v>250000</v>
      </c>
      <c r="P102" s="68">
        <f t="shared" si="84"/>
        <v>0</v>
      </c>
      <c r="Q102" s="68">
        <f t="shared" si="85"/>
        <v>250000</v>
      </c>
      <c r="R102" s="68">
        <f t="shared" si="86"/>
        <v>250000</v>
      </c>
      <c r="S102" s="68">
        <f t="shared" si="86"/>
        <v>0</v>
      </c>
      <c r="T102" s="68">
        <f t="shared" si="87"/>
        <v>250000</v>
      </c>
      <c r="U102" s="68">
        <v>0</v>
      </c>
      <c r="V102" s="68">
        <v>0</v>
      </c>
      <c r="W102" s="68"/>
      <c r="X102" s="68">
        <f t="shared" si="88"/>
        <v>0</v>
      </c>
      <c r="Y102" s="68">
        <f t="shared" si="89"/>
        <v>0</v>
      </c>
    </row>
    <row r="103" spans="2:25" s="63" customFormat="1" ht="45.75" customHeight="1" x14ac:dyDescent="0.2">
      <c r="B103" s="64" t="s">
        <v>12</v>
      </c>
      <c r="C103" s="90" t="s">
        <v>172</v>
      </c>
      <c r="D103" s="66" t="s">
        <v>77</v>
      </c>
      <c r="E103" s="66" t="s">
        <v>71</v>
      </c>
      <c r="F103" s="66" t="s">
        <v>173</v>
      </c>
      <c r="G103" s="64">
        <v>2024</v>
      </c>
      <c r="H103" s="64">
        <v>2025</v>
      </c>
      <c r="I103" s="68">
        <v>200000</v>
      </c>
      <c r="J103" s="68">
        <v>0</v>
      </c>
      <c r="K103" s="68">
        <v>200000</v>
      </c>
      <c r="L103" s="68">
        <v>0</v>
      </c>
      <c r="M103" s="68">
        <v>0</v>
      </c>
      <c r="N103" s="68">
        <f t="shared" si="83"/>
        <v>0</v>
      </c>
      <c r="O103" s="68">
        <f t="shared" si="84"/>
        <v>200000</v>
      </c>
      <c r="P103" s="68">
        <f t="shared" si="84"/>
        <v>0</v>
      </c>
      <c r="Q103" s="68">
        <f t="shared" si="85"/>
        <v>200000</v>
      </c>
      <c r="R103" s="68">
        <f t="shared" si="86"/>
        <v>200000</v>
      </c>
      <c r="S103" s="68">
        <f t="shared" si="86"/>
        <v>0</v>
      </c>
      <c r="T103" s="68">
        <f t="shared" si="87"/>
        <v>200000</v>
      </c>
      <c r="U103" s="68">
        <v>0</v>
      </c>
      <c r="V103" s="68">
        <v>0</v>
      </c>
      <c r="W103" s="68"/>
      <c r="X103" s="68">
        <f t="shared" si="88"/>
        <v>0</v>
      </c>
      <c r="Y103" s="68">
        <f t="shared" si="89"/>
        <v>0</v>
      </c>
    </row>
    <row r="104" spans="2:25" s="63" customFormat="1" ht="56.25" customHeight="1" x14ac:dyDescent="0.2">
      <c r="B104" s="64" t="s">
        <v>346</v>
      </c>
      <c r="C104" s="119" t="s">
        <v>174</v>
      </c>
      <c r="D104" s="66" t="s">
        <v>77</v>
      </c>
      <c r="E104" s="66" t="s">
        <v>71</v>
      </c>
      <c r="F104" s="66" t="s">
        <v>173</v>
      </c>
      <c r="G104" s="64">
        <v>2024</v>
      </c>
      <c r="H104" s="64">
        <v>2025</v>
      </c>
      <c r="I104" s="67">
        <v>250000</v>
      </c>
      <c r="J104" s="67">
        <v>0</v>
      </c>
      <c r="K104" s="68">
        <f>I104+J104</f>
        <v>250000</v>
      </c>
      <c r="L104" s="68">
        <v>150000</v>
      </c>
      <c r="M104" s="68">
        <v>0</v>
      </c>
      <c r="N104" s="68">
        <f t="shared" ref="N104" si="90">L104+M104</f>
        <v>150000</v>
      </c>
      <c r="O104" s="68">
        <f t="shared" si="84"/>
        <v>400000</v>
      </c>
      <c r="P104" s="68">
        <f t="shared" si="84"/>
        <v>0</v>
      </c>
      <c r="Q104" s="68">
        <f t="shared" si="85"/>
        <v>400000</v>
      </c>
      <c r="R104" s="68">
        <f t="shared" si="86"/>
        <v>400000</v>
      </c>
      <c r="S104" s="68">
        <f t="shared" si="86"/>
        <v>0</v>
      </c>
      <c r="T104" s="68">
        <f t="shared" si="87"/>
        <v>400000</v>
      </c>
      <c r="U104" s="68">
        <v>0</v>
      </c>
      <c r="V104" s="68">
        <v>0</v>
      </c>
      <c r="W104" s="68"/>
      <c r="X104" s="68">
        <f t="shared" si="88"/>
        <v>0</v>
      </c>
      <c r="Y104" s="68">
        <f t="shared" si="89"/>
        <v>0</v>
      </c>
    </row>
    <row r="105" spans="2:25" ht="45.75" customHeight="1" x14ac:dyDescent="0.2">
      <c r="B105" s="70"/>
      <c r="C105" s="71" t="s">
        <v>53</v>
      </c>
      <c r="D105" s="70"/>
      <c r="E105" s="70"/>
      <c r="F105" s="70"/>
      <c r="G105" s="70"/>
      <c r="H105" s="70"/>
      <c r="I105" s="74">
        <f>SUM(I95:I104)</f>
        <v>1200000</v>
      </c>
      <c r="J105" s="74">
        <f t="shared" ref="J105:Y105" si="91">SUM(J95:J104)</f>
        <v>0</v>
      </c>
      <c r="K105" s="74">
        <f t="shared" si="91"/>
        <v>1200000</v>
      </c>
      <c r="L105" s="74">
        <f t="shared" si="91"/>
        <v>600000</v>
      </c>
      <c r="M105" s="74">
        <f t="shared" si="91"/>
        <v>0</v>
      </c>
      <c r="N105" s="74">
        <f t="shared" si="91"/>
        <v>600000</v>
      </c>
      <c r="O105" s="74">
        <f t="shared" si="91"/>
        <v>1800000</v>
      </c>
      <c r="P105" s="74">
        <f t="shared" si="91"/>
        <v>0</v>
      </c>
      <c r="Q105" s="74">
        <f t="shared" si="91"/>
        <v>1800000</v>
      </c>
      <c r="R105" s="74">
        <f t="shared" si="91"/>
        <v>1800000</v>
      </c>
      <c r="S105" s="74">
        <f t="shared" si="91"/>
        <v>0</v>
      </c>
      <c r="T105" s="74">
        <f t="shared" si="91"/>
        <v>1800000</v>
      </c>
      <c r="U105" s="74">
        <f t="shared" si="91"/>
        <v>0</v>
      </c>
      <c r="V105" s="74">
        <f t="shared" si="91"/>
        <v>0</v>
      </c>
      <c r="W105" s="74">
        <f t="shared" si="91"/>
        <v>0</v>
      </c>
      <c r="X105" s="74">
        <f t="shared" si="91"/>
        <v>0</v>
      </c>
      <c r="Y105" s="74">
        <f t="shared" si="91"/>
        <v>0</v>
      </c>
    </row>
    <row r="106" spans="2:25" s="63" customFormat="1" ht="63.75" customHeight="1" x14ac:dyDescent="0.2">
      <c r="B106" s="59">
        <v>3</v>
      </c>
      <c r="C106" s="135" t="s">
        <v>106</v>
      </c>
      <c r="D106" s="61"/>
      <c r="E106" s="61"/>
      <c r="F106" s="61"/>
      <c r="G106" s="59"/>
      <c r="H106" s="59"/>
      <c r="I106" s="62"/>
      <c r="J106" s="62"/>
      <c r="K106" s="62"/>
      <c r="L106" s="62"/>
      <c r="M106" s="62"/>
      <c r="N106" s="62"/>
      <c r="O106" s="62"/>
      <c r="P106" s="62"/>
      <c r="Q106" s="62"/>
      <c r="R106" s="62"/>
      <c r="S106" s="62"/>
      <c r="T106" s="62"/>
      <c r="U106" s="62"/>
      <c r="V106" s="62"/>
      <c r="W106" s="62"/>
      <c r="X106" s="62"/>
      <c r="Y106" s="62"/>
    </row>
    <row r="107" spans="2:25" s="63" customFormat="1" ht="45.75" customHeight="1" x14ac:dyDescent="0.2">
      <c r="B107" s="78" t="s">
        <v>321</v>
      </c>
      <c r="C107" s="127" t="s">
        <v>247</v>
      </c>
      <c r="D107" s="66"/>
      <c r="E107" s="66" t="s">
        <v>69</v>
      </c>
      <c r="F107" s="66" t="s">
        <v>66</v>
      </c>
      <c r="G107" s="64">
        <v>2024</v>
      </c>
      <c r="H107" s="64">
        <v>2025</v>
      </c>
      <c r="I107" s="67">
        <v>0</v>
      </c>
      <c r="J107" s="67">
        <v>0</v>
      </c>
      <c r="K107" s="67">
        <v>0</v>
      </c>
      <c r="L107" s="67">
        <v>0</v>
      </c>
      <c r="M107" s="67">
        <v>0</v>
      </c>
      <c r="N107" s="67">
        <v>0</v>
      </c>
      <c r="O107" s="68">
        <f t="shared" ref="O107:P108" si="92">I107+L107</f>
        <v>0</v>
      </c>
      <c r="P107" s="68">
        <f t="shared" si="92"/>
        <v>0</v>
      </c>
      <c r="Q107" s="68">
        <f t="shared" ref="Q107" si="93">O107+P107</f>
        <v>0</v>
      </c>
      <c r="R107" s="68">
        <f>O107</f>
        <v>0</v>
      </c>
      <c r="S107" s="68">
        <f>P107</f>
        <v>0</v>
      </c>
      <c r="T107" s="68">
        <f>R107+S107</f>
        <v>0</v>
      </c>
      <c r="U107" s="68">
        <v>0</v>
      </c>
      <c r="V107" s="68">
        <v>0</v>
      </c>
      <c r="W107" s="68"/>
      <c r="X107" s="68">
        <f t="shared" ref="X107:X108" si="94">U107+V107</f>
        <v>0</v>
      </c>
      <c r="Y107" s="68">
        <f t="shared" ref="Y107:Y112" si="95">Q107-T107-X107</f>
        <v>0</v>
      </c>
    </row>
    <row r="108" spans="2:25" s="63" customFormat="1" ht="45.75" customHeight="1" x14ac:dyDescent="0.2">
      <c r="B108" s="64" t="s">
        <v>13</v>
      </c>
      <c r="C108" s="90" t="s">
        <v>250</v>
      </c>
      <c r="D108" s="66" t="s">
        <v>77</v>
      </c>
      <c r="E108" s="66" t="s">
        <v>69</v>
      </c>
      <c r="F108" s="66" t="s">
        <v>66</v>
      </c>
      <c r="G108" s="64">
        <v>2024</v>
      </c>
      <c r="H108" s="64">
        <v>2025</v>
      </c>
      <c r="I108" s="68">
        <v>157000000</v>
      </c>
      <c r="J108" s="67">
        <v>0</v>
      </c>
      <c r="K108" s="68">
        <f>I108+J108</f>
        <v>157000000</v>
      </c>
      <c r="L108" s="68">
        <v>157000000</v>
      </c>
      <c r="M108" s="67">
        <v>0</v>
      </c>
      <c r="N108" s="68">
        <f>L108+M108</f>
        <v>157000000</v>
      </c>
      <c r="O108" s="68">
        <f>I108+L108</f>
        <v>314000000</v>
      </c>
      <c r="P108" s="68">
        <f t="shared" si="92"/>
        <v>0</v>
      </c>
      <c r="Q108" s="68">
        <f>O108+P108</f>
        <v>314000000</v>
      </c>
      <c r="R108" s="68">
        <f t="shared" ref="R108:R112" si="96">O108</f>
        <v>314000000</v>
      </c>
      <c r="S108" s="68">
        <f t="shared" ref="S108:S112" si="97">P108</f>
        <v>0</v>
      </c>
      <c r="T108" s="68">
        <f t="shared" ref="T108:T112" si="98">R108+S108</f>
        <v>314000000</v>
      </c>
      <c r="U108" s="68">
        <v>0</v>
      </c>
      <c r="V108" s="68">
        <v>0</v>
      </c>
      <c r="W108" s="68"/>
      <c r="X108" s="68">
        <f t="shared" si="94"/>
        <v>0</v>
      </c>
      <c r="Y108" s="68">
        <f t="shared" si="95"/>
        <v>0</v>
      </c>
    </row>
    <row r="109" spans="2:25" s="63" customFormat="1" ht="45.75" customHeight="1" x14ac:dyDescent="0.2">
      <c r="B109" s="64" t="s">
        <v>14</v>
      </c>
      <c r="C109" s="90" t="s">
        <v>248</v>
      </c>
      <c r="D109" s="66" t="s">
        <v>77</v>
      </c>
      <c r="E109" s="66" t="s">
        <v>69</v>
      </c>
      <c r="F109" s="66" t="s">
        <v>66</v>
      </c>
      <c r="G109" s="64">
        <v>2024</v>
      </c>
      <c r="H109" s="64">
        <v>2025</v>
      </c>
      <c r="I109" s="68">
        <v>221000000</v>
      </c>
      <c r="J109" s="67">
        <v>0</v>
      </c>
      <c r="K109" s="68">
        <f t="shared" ref="K109:K112" si="99">I109+J109</f>
        <v>221000000</v>
      </c>
      <c r="L109" s="68">
        <v>221000000</v>
      </c>
      <c r="M109" s="67">
        <v>0</v>
      </c>
      <c r="N109" s="68">
        <f t="shared" ref="N109:N112" si="100">L109+M109</f>
        <v>221000000</v>
      </c>
      <c r="O109" s="68">
        <f t="shared" ref="O109:O112" si="101">I109+L109</f>
        <v>442000000</v>
      </c>
      <c r="P109" s="68">
        <v>0</v>
      </c>
      <c r="Q109" s="68">
        <f t="shared" ref="Q109:Q112" si="102">O109+P109</f>
        <v>442000000</v>
      </c>
      <c r="R109" s="68">
        <f t="shared" si="96"/>
        <v>442000000</v>
      </c>
      <c r="S109" s="68">
        <f t="shared" si="97"/>
        <v>0</v>
      </c>
      <c r="T109" s="68">
        <f t="shared" si="98"/>
        <v>442000000</v>
      </c>
      <c r="U109" s="68">
        <v>0</v>
      </c>
      <c r="V109" s="68">
        <v>0</v>
      </c>
      <c r="W109" s="68"/>
      <c r="X109" s="68">
        <v>0</v>
      </c>
      <c r="Y109" s="68">
        <f t="shared" si="95"/>
        <v>0</v>
      </c>
    </row>
    <row r="110" spans="2:25" s="63" customFormat="1" ht="45.75" customHeight="1" x14ac:dyDescent="0.2">
      <c r="B110" s="78" t="s">
        <v>322</v>
      </c>
      <c r="C110" s="127" t="s">
        <v>348</v>
      </c>
      <c r="D110" s="66"/>
      <c r="E110" s="134" t="s">
        <v>69</v>
      </c>
      <c r="F110" s="66" t="s">
        <v>354</v>
      </c>
      <c r="G110" s="64">
        <v>2024</v>
      </c>
      <c r="H110" s="64"/>
      <c r="I110" s="68">
        <v>0</v>
      </c>
      <c r="J110" s="67">
        <v>0</v>
      </c>
      <c r="K110" s="68">
        <f t="shared" si="99"/>
        <v>0</v>
      </c>
      <c r="L110" s="68">
        <v>0</v>
      </c>
      <c r="M110" s="67">
        <v>0</v>
      </c>
      <c r="N110" s="68">
        <f t="shared" si="100"/>
        <v>0</v>
      </c>
      <c r="O110" s="68">
        <f t="shared" si="101"/>
        <v>0</v>
      </c>
      <c r="P110" s="68">
        <v>0</v>
      </c>
      <c r="Q110" s="68">
        <f t="shared" si="102"/>
        <v>0</v>
      </c>
      <c r="R110" s="68">
        <f t="shared" si="96"/>
        <v>0</v>
      </c>
      <c r="S110" s="68">
        <f t="shared" si="97"/>
        <v>0</v>
      </c>
      <c r="T110" s="68">
        <f t="shared" si="98"/>
        <v>0</v>
      </c>
      <c r="U110" s="68">
        <v>0</v>
      </c>
      <c r="V110" s="68">
        <v>0</v>
      </c>
      <c r="W110" s="68"/>
      <c r="X110" s="68">
        <v>0</v>
      </c>
      <c r="Y110" s="68">
        <f t="shared" si="95"/>
        <v>0</v>
      </c>
    </row>
    <row r="111" spans="2:25" s="63" customFormat="1" ht="39.75" customHeight="1" x14ac:dyDescent="0.2">
      <c r="B111" s="64" t="s">
        <v>347</v>
      </c>
      <c r="C111" s="90" t="s">
        <v>249</v>
      </c>
      <c r="D111" s="66" t="s">
        <v>189</v>
      </c>
      <c r="E111" s="66" t="s">
        <v>69</v>
      </c>
      <c r="F111" s="66" t="s">
        <v>354</v>
      </c>
      <c r="G111" s="64"/>
      <c r="H111" s="64">
        <v>2025</v>
      </c>
      <c r="I111" s="68">
        <v>600000</v>
      </c>
      <c r="J111" s="67">
        <v>0</v>
      </c>
      <c r="K111" s="68">
        <f t="shared" si="99"/>
        <v>600000</v>
      </c>
      <c r="L111" s="68">
        <v>0</v>
      </c>
      <c r="M111" s="67">
        <v>0</v>
      </c>
      <c r="N111" s="68">
        <f t="shared" si="100"/>
        <v>0</v>
      </c>
      <c r="O111" s="68">
        <f t="shared" si="101"/>
        <v>600000</v>
      </c>
      <c r="P111" s="68">
        <v>0</v>
      </c>
      <c r="Q111" s="68">
        <f t="shared" si="102"/>
        <v>600000</v>
      </c>
      <c r="R111" s="68">
        <f t="shared" si="96"/>
        <v>600000</v>
      </c>
      <c r="S111" s="68">
        <f t="shared" si="97"/>
        <v>0</v>
      </c>
      <c r="T111" s="68">
        <f t="shared" si="98"/>
        <v>600000</v>
      </c>
      <c r="U111" s="68">
        <v>0</v>
      </c>
      <c r="V111" s="68">
        <v>0</v>
      </c>
      <c r="W111" s="68"/>
      <c r="X111" s="68">
        <v>0</v>
      </c>
      <c r="Y111" s="68">
        <f t="shared" si="95"/>
        <v>0</v>
      </c>
    </row>
    <row r="112" spans="2:25" s="63" customFormat="1" ht="45.75" customHeight="1" x14ac:dyDescent="0.2">
      <c r="B112" s="64" t="s">
        <v>15</v>
      </c>
      <c r="C112" s="90" t="s">
        <v>256</v>
      </c>
      <c r="D112" s="66" t="s">
        <v>189</v>
      </c>
      <c r="E112" s="66" t="s">
        <v>69</v>
      </c>
      <c r="F112" s="66" t="s">
        <v>354</v>
      </c>
      <c r="G112" s="64">
        <v>2024</v>
      </c>
      <c r="H112" s="64"/>
      <c r="I112" s="68">
        <v>250000</v>
      </c>
      <c r="J112" s="67">
        <v>0</v>
      </c>
      <c r="K112" s="68">
        <f t="shared" si="99"/>
        <v>250000</v>
      </c>
      <c r="L112" s="68">
        <v>0</v>
      </c>
      <c r="M112" s="67">
        <v>0</v>
      </c>
      <c r="N112" s="68">
        <f t="shared" si="100"/>
        <v>0</v>
      </c>
      <c r="O112" s="68">
        <f t="shared" si="101"/>
        <v>250000</v>
      </c>
      <c r="P112" s="68">
        <v>0</v>
      </c>
      <c r="Q112" s="68">
        <f t="shared" si="102"/>
        <v>250000</v>
      </c>
      <c r="R112" s="68">
        <f t="shared" si="96"/>
        <v>250000</v>
      </c>
      <c r="S112" s="68">
        <f t="shared" si="97"/>
        <v>0</v>
      </c>
      <c r="T112" s="68">
        <f t="shared" si="98"/>
        <v>250000</v>
      </c>
      <c r="U112" s="68">
        <v>0</v>
      </c>
      <c r="V112" s="68">
        <v>0</v>
      </c>
      <c r="W112" s="68"/>
      <c r="X112" s="68">
        <v>0</v>
      </c>
      <c r="Y112" s="68">
        <f t="shared" si="95"/>
        <v>0</v>
      </c>
    </row>
    <row r="113" spans="1:25" s="49" customFormat="1" ht="54.75" customHeight="1" x14ac:dyDescent="0.2">
      <c r="B113" s="70"/>
      <c r="C113" s="71" t="s">
        <v>55</v>
      </c>
      <c r="D113" s="70"/>
      <c r="E113" s="70"/>
      <c r="F113" s="70"/>
      <c r="G113" s="70"/>
      <c r="H113" s="70"/>
      <c r="I113" s="74">
        <f t="shared" ref="I113:Y113" si="103">SUM(I107:I112)</f>
        <v>378850000</v>
      </c>
      <c r="J113" s="74">
        <f t="shared" si="103"/>
        <v>0</v>
      </c>
      <c r="K113" s="74">
        <f t="shared" si="103"/>
        <v>378850000</v>
      </c>
      <c r="L113" s="74">
        <f t="shared" si="103"/>
        <v>378000000</v>
      </c>
      <c r="M113" s="74">
        <f t="shared" si="103"/>
        <v>0</v>
      </c>
      <c r="N113" s="74">
        <f t="shared" si="103"/>
        <v>378000000</v>
      </c>
      <c r="O113" s="74">
        <f t="shared" si="103"/>
        <v>756850000</v>
      </c>
      <c r="P113" s="74">
        <f t="shared" si="103"/>
        <v>0</v>
      </c>
      <c r="Q113" s="74">
        <f t="shared" si="103"/>
        <v>756850000</v>
      </c>
      <c r="R113" s="74">
        <f t="shared" si="103"/>
        <v>756850000</v>
      </c>
      <c r="S113" s="74">
        <f t="shared" si="103"/>
        <v>0</v>
      </c>
      <c r="T113" s="74">
        <f t="shared" si="103"/>
        <v>756850000</v>
      </c>
      <c r="U113" s="74">
        <f t="shared" si="103"/>
        <v>0</v>
      </c>
      <c r="V113" s="74">
        <f t="shared" si="103"/>
        <v>0</v>
      </c>
      <c r="W113" s="74">
        <f t="shared" si="103"/>
        <v>0</v>
      </c>
      <c r="X113" s="74">
        <f t="shared" si="103"/>
        <v>0</v>
      </c>
      <c r="Y113" s="74">
        <f t="shared" si="103"/>
        <v>0</v>
      </c>
    </row>
    <row r="114" spans="1:25" s="63" customFormat="1" ht="48.75" customHeight="1" x14ac:dyDescent="0.2">
      <c r="B114" s="93">
        <v>4</v>
      </c>
      <c r="C114" s="102" t="s">
        <v>107</v>
      </c>
      <c r="D114" s="106"/>
      <c r="E114" s="106"/>
      <c r="F114" s="106"/>
      <c r="G114" s="93"/>
      <c r="H114" s="93"/>
      <c r="I114" s="107"/>
      <c r="J114" s="107"/>
      <c r="K114" s="107"/>
      <c r="L114" s="107"/>
      <c r="M114" s="107"/>
      <c r="N114" s="107"/>
      <c r="O114" s="62"/>
      <c r="P114" s="62"/>
      <c r="Q114" s="62"/>
      <c r="R114" s="62"/>
      <c r="S114" s="62"/>
      <c r="T114" s="62"/>
      <c r="U114" s="62"/>
      <c r="V114" s="62"/>
      <c r="W114" s="62"/>
      <c r="X114" s="62"/>
      <c r="Y114" s="62"/>
    </row>
    <row r="115" spans="1:25" s="63" customFormat="1" ht="45.75" customHeight="1" x14ac:dyDescent="0.2">
      <c r="B115" s="112" t="s">
        <v>328</v>
      </c>
      <c r="C115" s="131" t="s">
        <v>175</v>
      </c>
      <c r="D115" s="76" t="s">
        <v>282</v>
      </c>
      <c r="E115" s="94" t="s">
        <v>69</v>
      </c>
      <c r="F115" s="66" t="s">
        <v>66</v>
      </c>
      <c r="G115" s="92">
        <v>2024</v>
      </c>
      <c r="H115" s="92">
        <v>2025</v>
      </c>
      <c r="I115" s="68">
        <v>0</v>
      </c>
      <c r="J115" s="68">
        <v>17050000</v>
      </c>
      <c r="K115" s="68">
        <v>17050000</v>
      </c>
      <c r="L115" s="68">
        <v>0</v>
      </c>
      <c r="M115" s="68">
        <v>15749999.999999998</v>
      </c>
      <c r="N115" s="68">
        <v>15749999.999999998</v>
      </c>
      <c r="O115" s="68">
        <f t="shared" ref="O115" si="104">I115+L115</f>
        <v>0</v>
      </c>
      <c r="P115" s="68">
        <f t="shared" ref="P115:P116" si="105">J115+M115</f>
        <v>32800000</v>
      </c>
      <c r="Q115" s="68">
        <f t="shared" ref="Q115:Q116" si="106">O115+P115</f>
        <v>32800000</v>
      </c>
      <c r="R115" s="68">
        <f t="shared" ref="R115" si="107">O115</f>
        <v>0</v>
      </c>
      <c r="S115" s="68">
        <f t="shared" ref="S115" si="108">P115</f>
        <v>32800000</v>
      </c>
      <c r="T115" s="68">
        <f t="shared" ref="T115" si="109">R115+S115</f>
        <v>32800000</v>
      </c>
      <c r="U115" s="68">
        <v>0</v>
      </c>
      <c r="V115" s="68">
        <v>0</v>
      </c>
      <c r="W115" s="68"/>
      <c r="X115" s="68">
        <f t="shared" ref="X115" si="110">U115+V115</f>
        <v>0</v>
      </c>
      <c r="Y115" s="68">
        <f t="shared" ref="Y115:Y116" si="111">Q115-T115-X115</f>
        <v>0</v>
      </c>
    </row>
    <row r="116" spans="1:25" s="63" customFormat="1" ht="45.75" customHeight="1" x14ac:dyDescent="0.2">
      <c r="B116" s="112" t="s">
        <v>330</v>
      </c>
      <c r="C116" s="119" t="s">
        <v>64</v>
      </c>
      <c r="D116" s="113"/>
      <c r="E116" s="94" t="s">
        <v>69</v>
      </c>
      <c r="F116" s="66" t="s">
        <v>298</v>
      </c>
      <c r="G116" s="92">
        <v>2024</v>
      </c>
      <c r="H116" s="92">
        <v>2025</v>
      </c>
      <c r="I116" s="68">
        <v>0</v>
      </c>
      <c r="J116" s="68">
        <v>0</v>
      </c>
      <c r="K116" s="68">
        <f t="shared" ref="K116" si="112">I116+J116</f>
        <v>0</v>
      </c>
      <c r="L116" s="68">
        <v>0</v>
      </c>
      <c r="M116" s="68">
        <v>60000000</v>
      </c>
      <c r="N116" s="68">
        <f t="shared" ref="N116" si="113">L116+M116</f>
        <v>60000000</v>
      </c>
      <c r="O116" s="68">
        <f>I116+L116</f>
        <v>0</v>
      </c>
      <c r="P116" s="68">
        <f t="shared" si="105"/>
        <v>60000000</v>
      </c>
      <c r="Q116" s="68">
        <f t="shared" si="106"/>
        <v>60000000</v>
      </c>
      <c r="R116" s="68">
        <f t="shared" ref="R116" si="114">O116</f>
        <v>0</v>
      </c>
      <c r="S116" s="68">
        <f t="shared" ref="S116" si="115">P116</f>
        <v>60000000</v>
      </c>
      <c r="T116" s="68">
        <f t="shared" ref="T116" si="116">R116+S116</f>
        <v>60000000</v>
      </c>
      <c r="U116" s="68">
        <v>0</v>
      </c>
      <c r="V116" s="68">
        <v>0</v>
      </c>
      <c r="W116" s="68"/>
      <c r="X116" s="68">
        <f t="shared" ref="X116" si="117">U116+V116</f>
        <v>0</v>
      </c>
      <c r="Y116" s="68">
        <f t="shared" si="111"/>
        <v>0</v>
      </c>
    </row>
    <row r="117" spans="1:25" s="49" customFormat="1" ht="39" customHeight="1" x14ac:dyDescent="0.2">
      <c r="B117" s="70"/>
      <c r="C117" s="71" t="s">
        <v>57</v>
      </c>
      <c r="D117" s="70"/>
      <c r="E117" s="70"/>
      <c r="F117" s="70"/>
      <c r="G117" s="70"/>
      <c r="H117" s="70"/>
      <c r="I117" s="74">
        <f>SUM(I115:I116)</f>
        <v>0</v>
      </c>
      <c r="J117" s="74">
        <f t="shared" ref="J117:Y117" si="118">SUM(J115:J116)</f>
        <v>17050000</v>
      </c>
      <c r="K117" s="74">
        <f t="shared" si="118"/>
        <v>17050000</v>
      </c>
      <c r="L117" s="74">
        <f t="shared" si="118"/>
        <v>0</v>
      </c>
      <c r="M117" s="74">
        <f t="shared" si="118"/>
        <v>75750000</v>
      </c>
      <c r="N117" s="74">
        <f t="shared" si="118"/>
        <v>75750000</v>
      </c>
      <c r="O117" s="74">
        <f t="shared" si="118"/>
        <v>0</v>
      </c>
      <c r="P117" s="74">
        <f t="shared" si="118"/>
        <v>92800000</v>
      </c>
      <c r="Q117" s="74">
        <f t="shared" si="118"/>
        <v>92800000</v>
      </c>
      <c r="R117" s="74">
        <f t="shared" si="118"/>
        <v>0</v>
      </c>
      <c r="S117" s="74">
        <f t="shared" si="118"/>
        <v>92800000</v>
      </c>
      <c r="T117" s="74">
        <f t="shared" si="118"/>
        <v>92800000</v>
      </c>
      <c r="U117" s="74">
        <f t="shared" si="118"/>
        <v>0</v>
      </c>
      <c r="V117" s="74">
        <f t="shared" si="118"/>
        <v>0</v>
      </c>
      <c r="W117" s="74">
        <f t="shared" si="118"/>
        <v>0</v>
      </c>
      <c r="X117" s="74">
        <f t="shared" si="118"/>
        <v>0</v>
      </c>
      <c r="Y117" s="74">
        <f t="shared" si="118"/>
        <v>0</v>
      </c>
    </row>
    <row r="118" spans="1:25" s="63" customFormat="1" ht="50.25" customHeight="1" x14ac:dyDescent="0.2">
      <c r="B118" s="59">
        <v>5</v>
      </c>
      <c r="C118" s="102" t="s">
        <v>108</v>
      </c>
      <c r="D118" s="61"/>
      <c r="E118" s="61"/>
      <c r="F118" s="61"/>
      <c r="G118" s="59"/>
      <c r="H118" s="59"/>
      <c r="I118" s="62"/>
      <c r="J118" s="62"/>
      <c r="K118" s="62"/>
      <c r="L118" s="62"/>
      <c r="M118" s="62"/>
      <c r="N118" s="62"/>
      <c r="O118" s="62"/>
      <c r="P118" s="62"/>
      <c r="Q118" s="62"/>
      <c r="R118" s="62"/>
      <c r="S118" s="62"/>
      <c r="T118" s="62"/>
      <c r="U118" s="62"/>
      <c r="V118" s="62"/>
      <c r="W118" s="62"/>
      <c r="X118" s="62"/>
      <c r="Y118" s="62"/>
    </row>
    <row r="119" spans="1:25" s="63" customFormat="1" ht="45.75" customHeight="1" x14ac:dyDescent="0.2">
      <c r="B119" s="78" t="s">
        <v>333</v>
      </c>
      <c r="C119" s="119" t="s">
        <v>194</v>
      </c>
      <c r="D119" s="94"/>
      <c r="E119" s="94" t="s">
        <v>69</v>
      </c>
      <c r="F119" s="94" t="s">
        <v>235</v>
      </c>
      <c r="G119" s="64">
        <v>2021</v>
      </c>
      <c r="H119" s="64">
        <v>2025</v>
      </c>
      <c r="I119" s="67">
        <v>0</v>
      </c>
      <c r="J119" s="67">
        <v>0</v>
      </c>
      <c r="K119" s="67">
        <v>0</v>
      </c>
      <c r="L119" s="67">
        <v>0</v>
      </c>
      <c r="M119" s="67">
        <v>0</v>
      </c>
      <c r="N119" s="67">
        <v>0</v>
      </c>
      <c r="O119" s="68">
        <f>I119+L119</f>
        <v>0</v>
      </c>
      <c r="P119" s="68">
        <f t="shared" ref="P119" si="119">J119+M119</f>
        <v>0</v>
      </c>
      <c r="Q119" s="68">
        <f t="shared" ref="Q119" si="120">O119+P119</f>
        <v>0</v>
      </c>
      <c r="R119" s="68">
        <f t="shared" ref="R119:R121" si="121">O119</f>
        <v>0</v>
      </c>
      <c r="S119" s="68">
        <f t="shared" ref="S119:S121" si="122">P119</f>
        <v>0</v>
      </c>
      <c r="T119" s="68">
        <f t="shared" ref="T119:T121" si="123">R119+S119</f>
        <v>0</v>
      </c>
      <c r="U119" s="68">
        <v>0</v>
      </c>
      <c r="V119" s="68">
        <v>0</v>
      </c>
      <c r="W119" s="68"/>
      <c r="X119" s="68">
        <f t="shared" ref="X119:X121" si="124">U119+V119</f>
        <v>0</v>
      </c>
      <c r="Y119" s="68">
        <f t="shared" ref="Y119:Y121" si="125">Q119-T119-X119</f>
        <v>0</v>
      </c>
    </row>
    <row r="120" spans="1:25" s="63" customFormat="1" ht="65.25" customHeight="1" x14ac:dyDescent="0.2">
      <c r="B120" s="64" t="s">
        <v>19</v>
      </c>
      <c r="C120" s="90" t="s">
        <v>251</v>
      </c>
      <c r="D120" s="66" t="s">
        <v>189</v>
      </c>
      <c r="E120" s="94" t="s">
        <v>69</v>
      </c>
      <c r="F120" s="94" t="s">
        <v>235</v>
      </c>
      <c r="G120" s="64">
        <v>2021</v>
      </c>
      <c r="H120" s="64">
        <v>2025</v>
      </c>
      <c r="I120" s="67">
        <v>200000</v>
      </c>
      <c r="J120" s="67">
        <v>0</v>
      </c>
      <c r="K120" s="68">
        <f t="shared" ref="K120" si="126">I120+J120</f>
        <v>200000</v>
      </c>
      <c r="L120" s="68">
        <v>200000</v>
      </c>
      <c r="M120" s="67">
        <v>0</v>
      </c>
      <c r="N120" s="68">
        <f t="shared" ref="N120" si="127">L120+M120</f>
        <v>200000</v>
      </c>
      <c r="O120" s="68">
        <f t="shared" ref="O120:O121" si="128">I120+L120</f>
        <v>400000</v>
      </c>
      <c r="P120" s="68">
        <f t="shared" ref="P120:P121" si="129">J120+M120</f>
        <v>0</v>
      </c>
      <c r="Q120" s="68">
        <f t="shared" ref="Q120:Q121" si="130">O120+P120</f>
        <v>400000</v>
      </c>
      <c r="R120" s="68">
        <f t="shared" si="121"/>
        <v>400000</v>
      </c>
      <c r="S120" s="68">
        <f t="shared" si="122"/>
        <v>0</v>
      </c>
      <c r="T120" s="68">
        <f t="shared" si="123"/>
        <v>400000</v>
      </c>
      <c r="U120" s="68">
        <v>0</v>
      </c>
      <c r="V120" s="68">
        <v>0</v>
      </c>
      <c r="W120" s="68"/>
      <c r="X120" s="68">
        <f t="shared" si="124"/>
        <v>0</v>
      </c>
      <c r="Y120" s="68">
        <f t="shared" si="125"/>
        <v>0</v>
      </c>
    </row>
    <row r="121" spans="1:25" s="63" customFormat="1" ht="45.75" customHeight="1" x14ac:dyDescent="0.2">
      <c r="B121" s="64" t="s">
        <v>20</v>
      </c>
      <c r="C121" s="90" t="s">
        <v>195</v>
      </c>
      <c r="D121" s="66" t="s">
        <v>77</v>
      </c>
      <c r="E121" s="94" t="s">
        <v>69</v>
      </c>
      <c r="F121" s="94" t="s">
        <v>252</v>
      </c>
      <c r="G121" s="64">
        <v>2021</v>
      </c>
      <c r="H121" s="64">
        <v>2025</v>
      </c>
      <c r="I121" s="67">
        <v>200000</v>
      </c>
      <c r="J121" s="67">
        <v>0</v>
      </c>
      <c r="K121" s="68">
        <f t="shared" ref="K121" si="131">I121+J121</f>
        <v>200000</v>
      </c>
      <c r="L121" s="68">
        <v>200000</v>
      </c>
      <c r="M121" s="67">
        <v>0</v>
      </c>
      <c r="N121" s="68">
        <f t="shared" ref="N121" si="132">L121+M121</f>
        <v>200000</v>
      </c>
      <c r="O121" s="68">
        <f t="shared" si="128"/>
        <v>400000</v>
      </c>
      <c r="P121" s="68">
        <f t="shared" si="129"/>
        <v>0</v>
      </c>
      <c r="Q121" s="68">
        <f t="shared" si="130"/>
        <v>400000</v>
      </c>
      <c r="R121" s="68">
        <f t="shared" si="121"/>
        <v>400000</v>
      </c>
      <c r="S121" s="68">
        <f t="shared" si="122"/>
        <v>0</v>
      </c>
      <c r="T121" s="68">
        <f t="shared" si="123"/>
        <v>400000</v>
      </c>
      <c r="U121" s="68">
        <v>0</v>
      </c>
      <c r="V121" s="68">
        <v>0</v>
      </c>
      <c r="W121" s="68"/>
      <c r="X121" s="68">
        <f t="shared" si="124"/>
        <v>0</v>
      </c>
      <c r="Y121" s="68">
        <f t="shared" si="125"/>
        <v>0</v>
      </c>
    </row>
    <row r="122" spans="1:25" s="49" customFormat="1" ht="45.75" customHeight="1" x14ac:dyDescent="0.2">
      <c r="B122" s="70"/>
      <c r="C122" s="71" t="s">
        <v>58</v>
      </c>
      <c r="D122" s="70"/>
      <c r="E122" s="70"/>
      <c r="F122" s="70"/>
      <c r="G122" s="70"/>
      <c r="H122" s="70"/>
      <c r="I122" s="74">
        <f>SUM(I119:I121)</f>
        <v>400000</v>
      </c>
      <c r="J122" s="74">
        <f t="shared" ref="J122:Y122" si="133">SUM(J119:J121)</f>
        <v>0</v>
      </c>
      <c r="K122" s="74">
        <f t="shared" si="133"/>
        <v>400000</v>
      </c>
      <c r="L122" s="74">
        <f t="shared" si="133"/>
        <v>400000</v>
      </c>
      <c r="M122" s="74">
        <f t="shared" si="133"/>
        <v>0</v>
      </c>
      <c r="N122" s="74">
        <f t="shared" si="133"/>
        <v>400000</v>
      </c>
      <c r="O122" s="74">
        <f t="shared" si="133"/>
        <v>800000</v>
      </c>
      <c r="P122" s="74">
        <f t="shared" si="133"/>
        <v>0</v>
      </c>
      <c r="Q122" s="74">
        <f t="shared" si="133"/>
        <v>800000</v>
      </c>
      <c r="R122" s="74">
        <f t="shared" si="133"/>
        <v>800000</v>
      </c>
      <c r="S122" s="74">
        <f t="shared" si="133"/>
        <v>0</v>
      </c>
      <c r="T122" s="74">
        <f t="shared" si="133"/>
        <v>800000</v>
      </c>
      <c r="U122" s="74">
        <f t="shared" si="133"/>
        <v>0</v>
      </c>
      <c r="V122" s="74">
        <f t="shared" si="133"/>
        <v>0</v>
      </c>
      <c r="W122" s="74">
        <f t="shared" si="133"/>
        <v>0</v>
      </c>
      <c r="X122" s="74">
        <f t="shared" si="133"/>
        <v>0</v>
      </c>
      <c r="Y122" s="74">
        <f t="shared" si="133"/>
        <v>0</v>
      </c>
    </row>
    <row r="123" spans="1:25" s="80" customFormat="1" ht="45.75" customHeight="1" x14ac:dyDescent="0.2">
      <c r="A123" s="63"/>
      <c r="B123" s="70"/>
      <c r="C123" s="81" t="s">
        <v>111</v>
      </c>
      <c r="D123" s="82"/>
      <c r="E123" s="70"/>
      <c r="F123" s="70"/>
      <c r="G123" s="70"/>
      <c r="H123" s="70"/>
      <c r="I123" s="74">
        <f t="shared" ref="I123:Y123" si="134">I93+I105+I113+I117+I122</f>
        <v>380450000</v>
      </c>
      <c r="J123" s="74">
        <f t="shared" si="134"/>
        <v>171340398</v>
      </c>
      <c r="K123" s="74">
        <f t="shared" si="134"/>
        <v>551790398</v>
      </c>
      <c r="L123" s="74">
        <f t="shared" si="134"/>
        <v>419000000</v>
      </c>
      <c r="M123" s="74">
        <f t="shared" si="134"/>
        <v>653730000</v>
      </c>
      <c r="N123" s="74">
        <f t="shared" si="134"/>
        <v>1072730000</v>
      </c>
      <c r="O123" s="74">
        <f t="shared" si="134"/>
        <v>799450000</v>
      </c>
      <c r="P123" s="74">
        <f t="shared" si="134"/>
        <v>825070398</v>
      </c>
      <c r="Q123" s="74">
        <f t="shared" si="134"/>
        <v>1624520398</v>
      </c>
      <c r="R123" s="74">
        <f t="shared" si="134"/>
        <v>799450000</v>
      </c>
      <c r="S123" s="74">
        <f t="shared" si="134"/>
        <v>601990398</v>
      </c>
      <c r="T123" s="74">
        <f t="shared" si="134"/>
        <v>1401440398</v>
      </c>
      <c r="U123" s="74">
        <f t="shared" si="134"/>
        <v>0</v>
      </c>
      <c r="V123" s="74">
        <f t="shared" si="134"/>
        <v>223080000</v>
      </c>
      <c r="W123" s="74">
        <f t="shared" si="134"/>
        <v>0</v>
      </c>
      <c r="X123" s="74">
        <f t="shared" si="134"/>
        <v>223080000</v>
      </c>
      <c r="Y123" s="74">
        <f t="shared" si="134"/>
        <v>0</v>
      </c>
    </row>
    <row r="124" spans="1:25" ht="45.75" customHeight="1" x14ac:dyDescent="0.2">
      <c r="B124" s="150" t="s">
        <v>179</v>
      </c>
      <c r="C124" s="151"/>
      <c r="D124" s="151"/>
      <c r="E124" s="151"/>
      <c r="F124" s="151"/>
      <c r="G124" s="151"/>
      <c r="H124" s="151"/>
      <c r="I124" s="151"/>
      <c r="J124" s="151"/>
      <c r="K124" s="151"/>
      <c r="L124" s="151"/>
      <c r="M124" s="151"/>
      <c r="N124" s="151"/>
      <c r="O124" s="151"/>
      <c r="P124" s="151"/>
      <c r="Q124" s="151"/>
      <c r="R124" s="151"/>
      <c r="S124" s="151"/>
      <c r="T124" s="151"/>
      <c r="U124" s="151"/>
      <c r="V124" s="151"/>
      <c r="W124" s="151"/>
      <c r="X124" s="151"/>
      <c r="Y124" s="151"/>
    </row>
    <row r="125" spans="1:25" ht="45.75" customHeight="1" thickBot="1" x14ac:dyDescent="0.25">
      <c r="A125" s="49"/>
      <c r="B125" s="152" t="s">
        <v>76</v>
      </c>
      <c r="C125" s="153"/>
      <c r="D125" s="153"/>
      <c r="E125" s="153"/>
      <c r="F125" s="153"/>
      <c r="G125" s="153"/>
      <c r="H125" s="153"/>
      <c r="I125" s="153"/>
      <c r="J125" s="153"/>
      <c r="K125" s="153"/>
      <c r="L125" s="153"/>
      <c r="M125" s="153"/>
      <c r="N125" s="153"/>
      <c r="O125" s="153"/>
      <c r="P125" s="153"/>
      <c r="Q125" s="153"/>
      <c r="R125" s="153"/>
      <c r="S125" s="153"/>
      <c r="T125" s="153"/>
      <c r="U125" s="153"/>
      <c r="V125" s="153"/>
      <c r="W125" s="153"/>
      <c r="X125" s="153"/>
      <c r="Y125" s="153"/>
    </row>
    <row r="126" spans="1:25" ht="45.75" customHeight="1" x14ac:dyDescent="0.2">
      <c r="B126" s="173" t="s">
        <v>0</v>
      </c>
      <c r="C126" s="173" t="s">
        <v>38</v>
      </c>
      <c r="D126" s="78" t="s">
        <v>39</v>
      </c>
      <c r="E126" s="173" t="s">
        <v>40</v>
      </c>
      <c r="F126" s="173"/>
      <c r="G126" s="173" t="s">
        <v>47</v>
      </c>
      <c r="H126" s="173"/>
      <c r="I126" s="178" t="s">
        <v>50</v>
      </c>
      <c r="J126" s="178"/>
      <c r="K126" s="178"/>
      <c r="L126" s="178" t="s">
        <v>51</v>
      </c>
      <c r="M126" s="178"/>
      <c r="N126" s="178"/>
      <c r="O126" s="165" t="s">
        <v>79</v>
      </c>
      <c r="P126" s="166"/>
      <c r="Q126" s="167"/>
      <c r="R126" s="179" t="s">
        <v>37</v>
      </c>
      <c r="S126" s="180"/>
      <c r="T126" s="180"/>
      <c r="U126" s="180"/>
      <c r="V126" s="180"/>
      <c r="W126" s="180"/>
      <c r="X126" s="181"/>
      <c r="Y126" s="178" t="s">
        <v>46</v>
      </c>
    </row>
    <row r="127" spans="1:25" ht="45.75" customHeight="1" thickBot="1" x14ac:dyDescent="0.25">
      <c r="B127" s="173"/>
      <c r="C127" s="173"/>
      <c r="D127" s="173" t="s">
        <v>41</v>
      </c>
      <c r="E127" s="171" t="s">
        <v>42</v>
      </c>
      <c r="F127" s="171" t="s">
        <v>43</v>
      </c>
      <c r="G127" s="173" t="s">
        <v>44</v>
      </c>
      <c r="H127" s="173" t="s">
        <v>45</v>
      </c>
      <c r="I127" s="178"/>
      <c r="J127" s="178"/>
      <c r="K127" s="178"/>
      <c r="L127" s="178"/>
      <c r="M127" s="178"/>
      <c r="N127" s="178"/>
      <c r="O127" s="168"/>
      <c r="P127" s="169"/>
      <c r="Q127" s="170"/>
      <c r="R127" s="178" t="s">
        <v>81</v>
      </c>
      <c r="S127" s="178"/>
      <c r="T127" s="178"/>
      <c r="U127" s="178" t="s">
        <v>80</v>
      </c>
      <c r="V127" s="178"/>
      <c r="W127" s="178"/>
      <c r="X127" s="178"/>
      <c r="Y127" s="178"/>
    </row>
    <row r="128" spans="1:25" ht="58.5" customHeight="1" x14ac:dyDescent="0.2">
      <c r="B128" s="173"/>
      <c r="C128" s="173"/>
      <c r="D128" s="173"/>
      <c r="E128" s="183"/>
      <c r="F128" s="183"/>
      <c r="G128" s="173"/>
      <c r="H128" s="173"/>
      <c r="I128" s="83" t="s">
        <v>21</v>
      </c>
      <c r="J128" s="83" t="s">
        <v>22</v>
      </c>
      <c r="K128" s="83" t="s">
        <v>25</v>
      </c>
      <c r="L128" s="83" t="s">
        <v>21</v>
      </c>
      <c r="M128" s="83" t="s">
        <v>22</v>
      </c>
      <c r="N128" s="83" t="s">
        <v>25</v>
      </c>
      <c r="O128" s="83" t="s">
        <v>21</v>
      </c>
      <c r="P128" s="83" t="s">
        <v>22</v>
      </c>
      <c r="Q128" s="83" t="s">
        <v>25</v>
      </c>
      <c r="R128" s="83" t="s">
        <v>21</v>
      </c>
      <c r="S128" s="83" t="s">
        <v>22</v>
      </c>
      <c r="T128" s="83" t="s">
        <v>23</v>
      </c>
      <c r="U128" s="83" t="s">
        <v>21</v>
      </c>
      <c r="V128" s="83" t="s">
        <v>22</v>
      </c>
      <c r="W128" s="83" t="s">
        <v>48</v>
      </c>
      <c r="X128" s="83" t="s">
        <v>49</v>
      </c>
      <c r="Y128" s="83"/>
    </row>
    <row r="129" spans="2:25" s="63" customFormat="1" ht="78" customHeight="1" x14ac:dyDescent="0.2">
      <c r="B129" s="93">
        <v>1</v>
      </c>
      <c r="C129" s="73" t="s">
        <v>109</v>
      </c>
      <c r="D129" s="106"/>
      <c r="E129" s="106"/>
      <c r="F129" s="106"/>
      <c r="G129" s="107"/>
      <c r="H129" s="107"/>
      <c r="I129" s="107"/>
      <c r="J129" s="107"/>
      <c r="K129" s="107"/>
      <c r="L129" s="107"/>
      <c r="M129" s="107"/>
      <c r="N129" s="107"/>
      <c r="O129" s="62"/>
      <c r="P129" s="62"/>
      <c r="Q129" s="62"/>
      <c r="R129" s="62"/>
      <c r="S129" s="62"/>
      <c r="T129" s="62"/>
      <c r="U129" s="62"/>
      <c r="V129" s="62"/>
      <c r="W129" s="62"/>
      <c r="X129" s="62"/>
      <c r="Y129" s="62"/>
    </row>
    <row r="130" spans="2:25" s="63" customFormat="1" ht="45.75" customHeight="1" x14ac:dyDescent="0.2">
      <c r="B130" s="91" t="s">
        <v>312</v>
      </c>
      <c r="C130" s="119" t="s">
        <v>176</v>
      </c>
      <c r="D130" s="66" t="s">
        <v>77</v>
      </c>
      <c r="E130" s="66" t="s">
        <v>69</v>
      </c>
      <c r="F130" s="66" t="s">
        <v>66</v>
      </c>
      <c r="G130" s="64">
        <v>2024</v>
      </c>
      <c r="H130" s="64">
        <v>2025</v>
      </c>
      <c r="I130" s="67">
        <v>300000</v>
      </c>
      <c r="J130" s="67">
        <v>0</v>
      </c>
      <c r="K130" s="68">
        <f>I130+J130</f>
        <v>300000</v>
      </c>
      <c r="L130" s="67">
        <v>300000</v>
      </c>
      <c r="M130" s="67">
        <v>0</v>
      </c>
      <c r="N130" s="68">
        <f>L130+M130</f>
        <v>300000</v>
      </c>
      <c r="O130" s="68">
        <f>I130+L130</f>
        <v>600000</v>
      </c>
      <c r="P130" s="68">
        <f t="shared" ref="P130" si="135">J130+M130</f>
        <v>0</v>
      </c>
      <c r="Q130" s="68">
        <f t="shared" ref="Q130" si="136">O130+P130</f>
        <v>600000</v>
      </c>
      <c r="R130" s="68">
        <f t="shared" ref="R130:R134" si="137">O130</f>
        <v>600000</v>
      </c>
      <c r="S130" s="68">
        <f t="shared" ref="S130:S134" si="138">P130</f>
        <v>0</v>
      </c>
      <c r="T130" s="68">
        <f t="shared" ref="T130:T134" si="139">R130+S130</f>
        <v>600000</v>
      </c>
      <c r="U130" s="68">
        <v>0</v>
      </c>
      <c r="V130" s="68">
        <v>0</v>
      </c>
      <c r="W130" s="68"/>
      <c r="X130" s="68">
        <f t="shared" ref="X130:X134" si="140">U130+V130</f>
        <v>0</v>
      </c>
      <c r="Y130" s="68">
        <f t="shared" ref="Y130:Y134" si="141">Q130-T130-X130</f>
        <v>0</v>
      </c>
    </row>
    <row r="131" spans="2:25" s="63" customFormat="1" ht="45.75" customHeight="1" x14ac:dyDescent="0.2">
      <c r="B131" s="91" t="s">
        <v>313</v>
      </c>
      <c r="C131" s="119" t="s">
        <v>177</v>
      </c>
      <c r="D131" s="66" t="s">
        <v>77</v>
      </c>
      <c r="E131" s="66" t="s">
        <v>69</v>
      </c>
      <c r="F131" s="66" t="s">
        <v>66</v>
      </c>
      <c r="G131" s="64">
        <v>2024</v>
      </c>
      <c r="H131" s="64">
        <v>2025</v>
      </c>
      <c r="I131" s="67">
        <v>250000</v>
      </c>
      <c r="J131" s="67">
        <v>0</v>
      </c>
      <c r="K131" s="68">
        <f>I131+J131</f>
        <v>250000</v>
      </c>
      <c r="L131" s="68">
        <v>0</v>
      </c>
      <c r="M131" s="68">
        <v>0</v>
      </c>
      <c r="N131" s="68">
        <f>L131+M131</f>
        <v>0</v>
      </c>
      <c r="O131" s="68">
        <f t="shared" ref="O131:O134" si="142">I131+L131</f>
        <v>250000</v>
      </c>
      <c r="P131" s="68">
        <f t="shared" ref="P131:P134" si="143">J131+M131</f>
        <v>0</v>
      </c>
      <c r="Q131" s="68">
        <f t="shared" ref="Q131:Q134" si="144">O131+P131</f>
        <v>250000</v>
      </c>
      <c r="R131" s="68">
        <f t="shared" si="137"/>
        <v>250000</v>
      </c>
      <c r="S131" s="68">
        <f t="shared" si="138"/>
        <v>0</v>
      </c>
      <c r="T131" s="68">
        <f t="shared" si="139"/>
        <v>250000</v>
      </c>
      <c r="U131" s="68">
        <v>0</v>
      </c>
      <c r="V131" s="68">
        <v>0</v>
      </c>
      <c r="W131" s="68"/>
      <c r="X131" s="68">
        <f t="shared" si="140"/>
        <v>0</v>
      </c>
      <c r="Y131" s="68">
        <f t="shared" si="141"/>
        <v>0</v>
      </c>
    </row>
    <row r="132" spans="2:25" s="63" customFormat="1" ht="45.75" customHeight="1" x14ac:dyDescent="0.2">
      <c r="B132" s="91" t="s">
        <v>314</v>
      </c>
      <c r="C132" s="119" t="s">
        <v>178</v>
      </c>
      <c r="D132" s="66" t="s">
        <v>77</v>
      </c>
      <c r="E132" s="66" t="s">
        <v>69</v>
      </c>
      <c r="F132" s="66" t="s">
        <v>66</v>
      </c>
      <c r="G132" s="64">
        <v>2024</v>
      </c>
      <c r="H132" s="64">
        <v>2025</v>
      </c>
      <c r="I132" s="67">
        <v>300000</v>
      </c>
      <c r="J132" s="67">
        <v>0</v>
      </c>
      <c r="K132" s="68">
        <f>I132+J132</f>
        <v>300000</v>
      </c>
      <c r="L132" s="68">
        <v>300000</v>
      </c>
      <c r="M132" s="68">
        <v>0</v>
      </c>
      <c r="N132" s="68">
        <f>L132+M132</f>
        <v>300000</v>
      </c>
      <c r="O132" s="68">
        <f t="shared" si="142"/>
        <v>600000</v>
      </c>
      <c r="P132" s="68">
        <f t="shared" si="143"/>
        <v>0</v>
      </c>
      <c r="Q132" s="68">
        <f t="shared" si="144"/>
        <v>600000</v>
      </c>
      <c r="R132" s="68">
        <f t="shared" si="137"/>
        <v>600000</v>
      </c>
      <c r="S132" s="68">
        <f t="shared" si="138"/>
        <v>0</v>
      </c>
      <c r="T132" s="68">
        <f t="shared" si="139"/>
        <v>600000</v>
      </c>
      <c r="U132" s="68">
        <v>0</v>
      </c>
      <c r="V132" s="68">
        <v>0</v>
      </c>
      <c r="W132" s="68"/>
      <c r="X132" s="68">
        <f t="shared" si="140"/>
        <v>0</v>
      </c>
      <c r="Y132" s="68">
        <f t="shared" si="141"/>
        <v>0</v>
      </c>
    </row>
    <row r="133" spans="2:25" s="63" customFormat="1" ht="45.75" customHeight="1" x14ac:dyDescent="0.2">
      <c r="B133" s="91" t="s">
        <v>343</v>
      </c>
      <c r="C133" s="119" t="s">
        <v>349</v>
      </c>
      <c r="D133" s="66" t="s">
        <v>77</v>
      </c>
      <c r="E133" s="66" t="s">
        <v>69</v>
      </c>
      <c r="F133" s="66" t="s">
        <v>66</v>
      </c>
      <c r="G133" s="64">
        <v>2024</v>
      </c>
      <c r="H133" s="64">
        <v>2025</v>
      </c>
      <c r="I133" s="67">
        <v>300000</v>
      </c>
      <c r="J133" s="67">
        <v>0</v>
      </c>
      <c r="K133" s="68">
        <f>I133+J133</f>
        <v>300000</v>
      </c>
      <c r="L133" s="68">
        <v>300000</v>
      </c>
      <c r="M133" s="68">
        <v>0</v>
      </c>
      <c r="N133" s="68">
        <f>L133+M133</f>
        <v>300000</v>
      </c>
      <c r="O133" s="68">
        <f t="shared" si="142"/>
        <v>600000</v>
      </c>
      <c r="P133" s="68">
        <f t="shared" si="143"/>
        <v>0</v>
      </c>
      <c r="Q133" s="68">
        <f t="shared" si="144"/>
        <v>600000</v>
      </c>
      <c r="R133" s="68">
        <f t="shared" si="137"/>
        <v>600000</v>
      </c>
      <c r="S133" s="68">
        <f t="shared" si="138"/>
        <v>0</v>
      </c>
      <c r="T133" s="68">
        <f t="shared" si="139"/>
        <v>600000</v>
      </c>
      <c r="U133" s="68">
        <v>0</v>
      </c>
      <c r="V133" s="68">
        <v>0</v>
      </c>
      <c r="W133" s="68"/>
      <c r="X133" s="68">
        <f t="shared" si="140"/>
        <v>0</v>
      </c>
      <c r="Y133" s="68">
        <f t="shared" si="141"/>
        <v>0</v>
      </c>
    </row>
    <row r="134" spans="2:25" s="63" customFormat="1" ht="45.75" customHeight="1" x14ac:dyDescent="0.2">
      <c r="B134" s="91" t="s">
        <v>344</v>
      </c>
      <c r="C134" s="119" t="s">
        <v>267</v>
      </c>
      <c r="D134" s="76" t="s">
        <v>276</v>
      </c>
      <c r="E134" s="66" t="s">
        <v>68</v>
      </c>
      <c r="F134" s="66"/>
      <c r="G134" s="64">
        <v>2024</v>
      </c>
      <c r="H134" s="64">
        <v>2025</v>
      </c>
      <c r="I134" s="68">
        <v>106671</v>
      </c>
      <c r="J134" s="68">
        <v>0</v>
      </c>
      <c r="K134" s="67">
        <v>106670.88248275862</v>
      </c>
      <c r="L134" s="68">
        <v>106671</v>
      </c>
      <c r="M134" s="68">
        <v>0</v>
      </c>
      <c r="N134" s="68">
        <f>L134+M134</f>
        <v>106671</v>
      </c>
      <c r="O134" s="68">
        <f t="shared" si="142"/>
        <v>213342</v>
      </c>
      <c r="P134" s="68">
        <f t="shared" si="143"/>
        <v>0</v>
      </c>
      <c r="Q134" s="68">
        <f t="shared" si="144"/>
        <v>213342</v>
      </c>
      <c r="R134" s="68">
        <f t="shared" si="137"/>
        <v>213342</v>
      </c>
      <c r="S134" s="68">
        <f t="shared" si="138"/>
        <v>0</v>
      </c>
      <c r="T134" s="68">
        <f t="shared" si="139"/>
        <v>213342</v>
      </c>
      <c r="U134" s="68">
        <v>0</v>
      </c>
      <c r="V134" s="68">
        <v>0</v>
      </c>
      <c r="W134" s="68"/>
      <c r="X134" s="68">
        <f t="shared" si="140"/>
        <v>0</v>
      </c>
      <c r="Y134" s="68">
        <f t="shared" si="141"/>
        <v>0</v>
      </c>
    </row>
    <row r="135" spans="2:25" s="49" customFormat="1" ht="45.75" customHeight="1" x14ac:dyDescent="0.2">
      <c r="B135" s="70"/>
      <c r="C135" s="71" t="s">
        <v>52</v>
      </c>
      <c r="D135" s="70"/>
      <c r="E135" s="70"/>
      <c r="F135" s="70"/>
      <c r="G135" s="70"/>
      <c r="H135" s="70"/>
      <c r="I135" s="72">
        <f>SUM(I130:I134)</f>
        <v>1256671</v>
      </c>
      <c r="J135" s="72">
        <f t="shared" ref="J135:Y135" si="145">SUM(J130:J134)</f>
        <v>0</v>
      </c>
      <c r="K135" s="72">
        <f t="shared" si="145"/>
        <v>1256670.8824827587</v>
      </c>
      <c r="L135" s="72">
        <f t="shared" si="145"/>
        <v>1006671</v>
      </c>
      <c r="M135" s="72">
        <f t="shared" si="145"/>
        <v>0</v>
      </c>
      <c r="N135" s="72">
        <f t="shared" si="145"/>
        <v>1006671</v>
      </c>
      <c r="O135" s="72">
        <f>SUM(O130:O134)</f>
        <v>2263342</v>
      </c>
      <c r="P135" s="72">
        <f t="shared" si="145"/>
        <v>0</v>
      </c>
      <c r="Q135" s="72">
        <f t="shared" si="145"/>
        <v>2263342</v>
      </c>
      <c r="R135" s="72">
        <f>SUM(R130:R134)</f>
        <v>2263342</v>
      </c>
      <c r="S135" s="72">
        <f t="shared" si="145"/>
        <v>0</v>
      </c>
      <c r="T135" s="72">
        <f t="shared" si="145"/>
        <v>2263342</v>
      </c>
      <c r="U135" s="72">
        <f t="shared" si="145"/>
        <v>0</v>
      </c>
      <c r="V135" s="72">
        <f t="shared" si="145"/>
        <v>0</v>
      </c>
      <c r="W135" s="72">
        <f t="shared" si="145"/>
        <v>0</v>
      </c>
      <c r="X135" s="72">
        <f t="shared" si="145"/>
        <v>0</v>
      </c>
      <c r="Y135" s="72">
        <f t="shared" si="145"/>
        <v>0</v>
      </c>
    </row>
    <row r="136" spans="2:25" s="63" customFormat="1" ht="71.25" customHeight="1" x14ac:dyDescent="0.2">
      <c r="B136" s="59">
        <v>2</v>
      </c>
      <c r="C136" s="75" t="s">
        <v>89</v>
      </c>
      <c r="D136" s="85"/>
      <c r="E136" s="61"/>
      <c r="F136" s="61"/>
      <c r="G136" s="61"/>
      <c r="H136" s="61"/>
      <c r="I136" s="62"/>
      <c r="J136" s="62"/>
      <c r="K136" s="62"/>
      <c r="L136" s="62"/>
      <c r="M136" s="62"/>
      <c r="N136" s="62"/>
      <c r="O136" s="62"/>
      <c r="P136" s="62"/>
      <c r="Q136" s="62"/>
      <c r="R136" s="62"/>
      <c r="S136" s="62"/>
      <c r="T136" s="62"/>
      <c r="U136" s="62"/>
      <c r="V136" s="62"/>
      <c r="W136" s="62"/>
      <c r="X136" s="62"/>
      <c r="Y136" s="62"/>
    </row>
    <row r="137" spans="2:25" s="63" customFormat="1" ht="65.25" customHeight="1" x14ac:dyDescent="0.2">
      <c r="B137" s="64" t="s">
        <v>315</v>
      </c>
      <c r="C137" s="132" t="s">
        <v>180</v>
      </c>
      <c r="D137" s="84" t="s">
        <v>190</v>
      </c>
      <c r="E137" s="66" t="s">
        <v>69</v>
      </c>
      <c r="F137" s="66" t="s">
        <v>66</v>
      </c>
      <c r="G137" s="64">
        <v>2024</v>
      </c>
      <c r="H137" s="64">
        <v>2025</v>
      </c>
      <c r="I137" s="67">
        <v>200000</v>
      </c>
      <c r="J137" s="67">
        <v>0</v>
      </c>
      <c r="K137" s="68">
        <f t="shared" ref="K137:K138" si="146">I137+J137</f>
        <v>200000</v>
      </c>
      <c r="L137" s="67">
        <v>200000</v>
      </c>
      <c r="M137" s="67">
        <v>0</v>
      </c>
      <c r="N137" s="68">
        <f t="shared" ref="N137:N138" si="147">L137+M137</f>
        <v>200000</v>
      </c>
      <c r="O137" s="68">
        <f t="shared" ref="O137" si="148">I137+L137</f>
        <v>400000</v>
      </c>
      <c r="P137" s="68">
        <f t="shared" ref="P137" si="149">J137+M137</f>
        <v>0</v>
      </c>
      <c r="Q137" s="68">
        <f t="shared" ref="Q137" si="150">O137+P137</f>
        <v>400000</v>
      </c>
      <c r="R137" s="68">
        <f t="shared" ref="R137:R140" si="151">O137</f>
        <v>400000</v>
      </c>
      <c r="S137" s="68">
        <f t="shared" ref="S137:S140" si="152">P137</f>
        <v>0</v>
      </c>
      <c r="T137" s="68">
        <f t="shared" ref="T137:T140" si="153">R137+S137</f>
        <v>400000</v>
      </c>
      <c r="U137" s="68">
        <v>0</v>
      </c>
      <c r="V137" s="68">
        <v>0</v>
      </c>
      <c r="W137" s="68"/>
      <c r="X137" s="68">
        <f t="shared" ref="X137:X140" si="154">U137+V137</f>
        <v>0</v>
      </c>
      <c r="Y137" s="68">
        <f>Q137-T137-X137</f>
        <v>0</v>
      </c>
    </row>
    <row r="138" spans="2:25" s="63" customFormat="1" ht="45" customHeight="1" x14ac:dyDescent="0.2">
      <c r="B138" s="64" t="s">
        <v>316</v>
      </c>
      <c r="C138" s="132" t="s">
        <v>181</v>
      </c>
      <c r="D138" s="84" t="s">
        <v>190</v>
      </c>
      <c r="E138" s="66" t="s">
        <v>69</v>
      </c>
      <c r="F138" s="66" t="s">
        <v>66</v>
      </c>
      <c r="G138" s="64">
        <v>2024</v>
      </c>
      <c r="H138" s="64">
        <v>2025</v>
      </c>
      <c r="I138" s="67">
        <v>200000</v>
      </c>
      <c r="J138" s="67">
        <v>0</v>
      </c>
      <c r="K138" s="68">
        <f t="shared" si="146"/>
        <v>200000</v>
      </c>
      <c r="L138" s="67">
        <v>200000</v>
      </c>
      <c r="M138" s="67">
        <v>0</v>
      </c>
      <c r="N138" s="68">
        <f t="shared" si="147"/>
        <v>200000</v>
      </c>
      <c r="O138" s="68">
        <f t="shared" ref="O138:O140" si="155">I138+L138</f>
        <v>400000</v>
      </c>
      <c r="P138" s="68">
        <f t="shared" ref="P138:P140" si="156">J138+M138</f>
        <v>0</v>
      </c>
      <c r="Q138" s="68">
        <f t="shared" ref="Q138:Q140" si="157">O138+P138</f>
        <v>400000</v>
      </c>
      <c r="R138" s="68">
        <f t="shared" si="151"/>
        <v>400000</v>
      </c>
      <c r="S138" s="68">
        <f t="shared" si="152"/>
        <v>0</v>
      </c>
      <c r="T138" s="68">
        <f t="shared" si="153"/>
        <v>400000</v>
      </c>
      <c r="U138" s="68">
        <v>0</v>
      </c>
      <c r="V138" s="68">
        <v>0</v>
      </c>
      <c r="W138" s="68"/>
      <c r="X138" s="68">
        <f t="shared" si="154"/>
        <v>0</v>
      </c>
      <c r="Y138" s="68">
        <f t="shared" ref="Y138:Y140" si="158">Q138-T138-X138</f>
        <v>0</v>
      </c>
    </row>
    <row r="139" spans="2:25" s="63" customFormat="1" ht="63" customHeight="1" x14ac:dyDescent="0.2">
      <c r="B139" s="64" t="s">
        <v>346</v>
      </c>
      <c r="C139" s="132" t="s">
        <v>65</v>
      </c>
      <c r="D139" s="84" t="s">
        <v>190</v>
      </c>
      <c r="E139" s="66" t="s">
        <v>69</v>
      </c>
      <c r="F139" s="66" t="s">
        <v>66</v>
      </c>
      <c r="G139" s="64">
        <v>2024</v>
      </c>
      <c r="H139" s="64">
        <v>2025</v>
      </c>
      <c r="I139" s="67">
        <v>500000</v>
      </c>
      <c r="J139" s="67">
        <v>0</v>
      </c>
      <c r="K139" s="68">
        <f>I139+J139</f>
        <v>500000</v>
      </c>
      <c r="L139" s="67">
        <v>500000</v>
      </c>
      <c r="M139" s="67">
        <v>0</v>
      </c>
      <c r="N139" s="68">
        <f>L139+M139</f>
        <v>500000</v>
      </c>
      <c r="O139" s="68">
        <f t="shared" si="155"/>
        <v>1000000</v>
      </c>
      <c r="P139" s="68">
        <f t="shared" si="156"/>
        <v>0</v>
      </c>
      <c r="Q139" s="68">
        <f t="shared" si="157"/>
        <v>1000000</v>
      </c>
      <c r="R139" s="68">
        <f t="shared" si="151"/>
        <v>1000000</v>
      </c>
      <c r="S139" s="68">
        <f t="shared" si="152"/>
        <v>0</v>
      </c>
      <c r="T139" s="68">
        <f t="shared" si="153"/>
        <v>1000000</v>
      </c>
      <c r="U139" s="68">
        <v>0</v>
      </c>
      <c r="V139" s="68">
        <v>0</v>
      </c>
      <c r="W139" s="68"/>
      <c r="X139" s="68">
        <f t="shared" si="154"/>
        <v>0</v>
      </c>
      <c r="Y139" s="68">
        <f t="shared" si="158"/>
        <v>0</v>
      </c>
    </row>
    <row r="140" spans="2:25" s="63" customFormat="1" ht="45.75" customHeight="1" x14ac:dyDescent="0.2">
      <c r="B140" s="64" t="s">
        <v>350</v>
      </c>
      <c r="C140" s="132" t="s">
        <v>253</v>
      </c>
      <c r="D140" s="76" t="s">
        <v>276</v>
      </c>
      <c r="E140" s="66" t="s">
        <v>68</v>
      </c>
      <c r="F140" s="66" t="s">
        <v>67</v>
      </c>
      <c r="G140" s="64">
        <v>2024</v>
      </c>
      <c r="H140" s="64">
        <v>2025</v>
      </c>
      <c r="I140" s="67">
        <v>260161</v>
      </c>
      <c r="J140" s="67">
        <v>0</v>
      </c>
      <c r="K140" s="68">
        <v>260160.51724137901</v>
      </c>
      <c r="L140" s="67">
        <v>260161</v>
      </c>
      <c r="M140" s="67">
        <v>0</v>
      </c>
      <c r="N140" s="68">
        <v>260160.51724137901</v>
      </c>
      <c r="O140" s="68">
        <f t="shared" si="155"/>
        <v>520322</v>
      </c>
      <c r="P140" s="68">
        <f t="shared" si="156"/>
        <v>0</v>
      </c>
      <c r="Q140" s="68">
        <f t="shared" si="157"/>
        <v>520322</v>
      </c>
      <c r="R140" s="68">
        <f t="shared" si="151"/>
        <v>520322</v>
      </c>
      <c r="S140" s="68">
        <f t="shared" si="152"/>
        <v>0</v>
      </c>
      <c r="T140" s="68">
        <f t="shared" si="153"/>
        <v>520322</v>
      </c>
      <c r="U140" s="68">
        <v>0</v>
      </c>
      <c r="V140" s="68">
        <v>0</v>
      </c>
      <c r="W140" s="68"/>
      <c r="X140" s="68">
        <f t="shared" si="154"/>
        <v>0</v>
      </c>
      <c r="Y140" s="68">
        <f t="shared" si="158"/>
        <v>0</v>
      </c>
    </row>
    <row r="141" spans="2:25" ht="45.75" customHeight="1" x14ac:dyDescent="0.2">
      <c r="B141" s="70"/>
      <c r="C141" s="71" t="s">
        <v>53</v>
      </c>
      <c r="D141" s="70"/>
      <c r="E141" s="70"/>
      <c r="F141" s="70"/>
      <c r="G141" s="70"/>
      <c r="H141" s="70"/>
      <c r="I141" s="74">
        <f>SUM(I137:I140)</f>
        <v>1160161</v>
      </c>
      <c r="J141" s="74">
        <f t="shared" ref="J141:Y141" si="159">SUM(J137:J140)</f>
        <v>0</v>
      </c>
      <c r="K141" s="74">
        <f t="shared" si="159"/>
        <v>1160160.517241379</v>
      </c>
      <c r="L141" s="74">
        <f t="shared" si="159"/>
        <v>1160161</v>
      </c>
      <c r="M141" s="74">
        <f t="shared" si="159"/>
        <v>0</v>
      </c>
      <c r="N141" s="74">
        <f t="shared" si="159"/>
        <v>1160160.517241379</v>
      </c>
      <c r="O141" s="74">
        <f t="shared" si="159"/>
        <v>2320322</v>
      </c>
      <c r="P141" s="74">
        <f t="shared" si="159"/>
        <v>0</v>
      </c>
      <c r="Q141" s="74">
        <f t="shared" si="159"/>
        <v>2320322</v>
      </c>
      <c r="R141" s="74">
        <f t="shared" si="159"/>
        <v>2320322</v>
      </c>
      <c r="S141" s="74">
        <f t="shared" si="159"/>
        <v>0</v>
      </c>
      <c r="T141" s="74">
        <f t="shared" si="159"/>
        <v>2320322</v>
      </c>
      <c r="U141" s="74">
        <f t="shared" si="159"/>
        <v>0</v>
      </c>
      <c r="V141" s="74">
        <f t="shared" si="159"/>
        <v>0</v>
      </c>
      <c r="W141" s="74">
        <f t="shared" si="159"/>
        <v>0</v>
      </c>
      <c r="X141" s="74">
        <f t="shared" si="159"/>
        <v>0</v>
      </c>
      <c r="Y141" s="74">
        <f t="shared" si="159"/>
        <v>0</v>
      </c>
    </row>
    <row r="142" spans="2:25" s="63" customFormat="1" ht="45.75" customHeight="1" x14ac:dyDescent="0.2">
      <c r="B142" s="59">
        <v>3</v>
      </c>
      <c r="C142" s="75" t="s">
        <v>90</v>
      </c>
      <c r="D142" s="61"/>
      <c r="E142" s="61"/>
      <c r="F142" s="61"/>
      <c r="G142" s="59"/>
      <c r="H142" s="59"/>
      <c r="I142" s="62"/>
      <c r="J142" s="62"/>
      <c r="K142" s="62"/>
      <c r="L142" s="62"/>
      <c r="M142" s="62"/>
      <c r="N142" s="62"/>
      <c r="O142" s="62"/>
      <c r="P142" s="62"/>
      <c r="Q142" s="62"/>
      <c r="R142" s="62"/>
      <c r="S142" s="62"/>
      <c r="T142" s="62"/>
      <c r="U142" s="62"/>
      <c r="V142" s="62"/>
      <c r="W142" s="62"/>
      <c r="X142" s="62"/>
      <c r="Y142" s="62"/>
    </row>
    <row r="143" spans="2:25" s="63" customFormat="1" ht="48.75" customHeight="1" x14ac:dyDescent="0.2">
      <c r="B143" s="64" t="s">
        <v>321</v>
      </c>
      <c r="C143" s="119" t="s">
        <v>182</v>
      </c>
      <c r="D143" s="66" t="s">
        <v>190</v>
      </c>
      <c r="E143" s="66" t="s">
        <v>69</v>
      </c>
      <c r="F143" s="66" t="s">
        <v>66</v>
      </c>
      <c r="G143" s="64">
        <v>2024</v>
      </c>
      <c r="H143" s="64">
        <v>2025</v>
      </c>
      <c r="I143" s="67">
        <v>300000</v>
      </c>
      <c r="J143" s="67">
        <v>0</v>
      </c>
      <c r="K143" s="68">
        <f t="shared" ref="K143:K144" si="160">I143+J143</f>
        <v>300000</v>
      </c>
      <c r="L143" s="68">
        <v>300000</v>
      </c>
      <c r="M143" s="68">
        <v>0</v>
      </c>
      <c r="N143" s="68">
        <f t="shared" ref="N143:N144" si="161">L143+M143</f>
        <v>300000</v>
      </c>
      <c r="O143" s="68">
        <f t="shared" ref="O143:O144" si="162">I143+L143</f>
        <v>600000</v>
      </c>
      <c r="P143" s="68">
        <f t="shared" ref="P143:P144" si="163">J143+M143</f>
        <v>0</v>
      </c>
      <c r="Q143" s="68">
        <f t="shared" ref="Q143:Q144" si="164">O143+P143</f>
        <v>600000</v>
      </c>
      <c r="R143" s="68">
        <f t="shared" ref="R143:R144" si="165">O143</f>
        <v>600000</v>
      </c>
      <c r="S143" s="68">
        <f t="shared" ref="S143:S144" si="166">P143</f>
        <v>0</v>
      </c>
      <c r="T143" s="68">
        <f t="shared" ref="T143:T144" si="167">R143+S143</f>
        <v>600000</v>
      </c>
      <c r="U143" s="68">
        <v>0</v>
      </c>
      <c r="V143" s="68">
        <v>0</v>
      </c>
      <c r="W143" s="68"/>
      <c r="X143" s="68">
        <f t="shared" ref="X143:X144" si="168">U143+V143</f>
        <v>0</v>
      </c>
      <c r="Y143" s="68">
        <f>Q143-T143-X143</f>
        <v>0</v>
      </c>
    </row>
    <row r="144" spans="2:25" s="63" customFormat="1" ht="45.75" customHeight="1" x14ac:dyDescent="0.2">
      <c r="B144" s="64" t="s">
        <v>322</v>
      </c>
      <c r="C144" s="119" t="s">
        <v>183</v>
      </c>
      <c r="D144" s="66" t="s">
        <v>190</v>
      </c>
      <c r="E144" s="66" t="s">
        <v>69</v>
      </c>
      <c r="F144" s="66" t="s">
        <v>66</v>
      </c>
      <c r="G144" s="64">
        <v>2024</v>
      </c>
      <c r="H144" s="64">
        <v>2025</v>
      </c>
      <c r="I144" s="67">
        <v>300000</v>
      </c>
      <c r="J144" s="67">
        <v>0</v>
      </c>
      <c r="K144" s="68">
        <f t="shared" si="160"/>
        <v>300000</v>
      </c>
      <c r="L144" s="68">
        <v>300000</v>
      </c>
      <c r="M144" s="68">
        <v>0</v>
      </c>
      <c r="N144" s="68">
        <f t="shared" si="161"/>
        <v>300000</v>
      </c>
      <c r="O144" s="68">
        <f t="shared" si="162"/>
        <v>600000</v>
      </c>
      <c r="P144" s="68">
        <f t="shared" si="163"/>
        <v>0</v>
      </c>
      <c r="Q144" s="68">
        <f t="shared" si="164"/>
        <v>600000</v>
      </c>
      <c r="R144" s="68">
        <f t="shared" si="165"/>
        <v>600000</v>
      </c>
      <c r="S144" s="68">
        <f t="shared" si="166"/>
        <v>0</v>
      </c>
      <c r="T144" s="68">
        <f t="shared" si="167"/>
        <v>600000</v>
      </c>
      <c r="U144" s="68">
        <v>0</v>
      </c>
      <c r="V144" s="68">
        <v>0</v>
      </c>
      <c r="W144" s="68"/>
      <c r="X144" s="68">
        <f t="shared" si="168"/>
        <v>0</v>
      </c>
      <c r="Y144" s="68">
        <f>Q144-T144-X144</f>
        <v>0</v>
      </c>
    </row>
    <row r="145" spans="2:25" s="49" customFormat="1" ht="45.75" customHeight="1" x14ac:dyDescent="0.2">
      <c r="B145" s="70"/>
      <c r="C145" s="71" t="s">
        <v>55</v>
      </c>
      <c r="D145" s="70"/>
      <c r="E145" s="70"/>
      <c r="F145" s="70"/>
      <c r="G145" s="70"/>
      <c r="H145" s="70"/>
      <c r="I145" s="74">
        <f>SUM(I143:I144)</f>
        <v>600000</v>
      </c>
      <c r="J145" s="74">
        <f t="shared" ref="J145:Y145" si="169">SUM(J143:J144)</f>
        <v>0</v>
      </c>
      <c r="K145" s="74">
        <f t="shared" si="169"/>
        <v>600000</v>
      </c>
      <c r="L145" s="74">
        <f t="shared" si="169"/>
        <v>600000</v>
      </c>
      <c r="M145" s="74">
        <f t="shared" si="169"/>
        <v>0</v>
      </c>
      <c r="N145" s="74">
        <f t="shared" si="169"/>
        <v>600000</v>
      </c>
      <c r="O145" s="74">
        <f t="shared" si="169"/>
        <v>1200000</v>
      </c>
      <c r="P145" s="74">
        <f t="shared" si="169"/>
        <v>0</v>
      </c>
      <c r="Q145" s="74">
        <f t="shared" si="169"/>
        <v>1200000</v>
      </c>
      <c r="R145" s="74">
        <f>SUM(R143:R144)</f>
        <v>1200000</v>
      </c>
      <c r="S145" s="74">
        <f t="shared" si="169"/>
        <v>0</v>
      </c>
      <c r="T145" s="74">
        <f t="shared" si="169"/>
        <v>1200000</v>
      </c>
      <c r="U145" s="74">
        <f t="shared" si="169"/>
        <v>0</v>
      </c>
      <c r="V145" s="74">
        <f t="shared" si="169"/>
        <v>0</v>
      </c>
      <c r="W145" s="74">
        <f t="shared" si="169"/>
        <v>0</v>
      </c>
      <c r="X145" s="74">
        <f t="shared" si="169"/>
        <v>0</v>
      </c>
      <c r="Y145" s="74">
        <f t="shared" si="169"/>
        <v>0</v>
      </c>
    </row>
    <row r="146" spans="2:25" s="49" customFormat="1" ht="45.75" customHeight="1" x14ac:dyDescent="0.2">
      <c r="B146" s="70"/>
      <c r="C146" s="81" t="s">
        <v>112</v>
      </c>
      <c r="D146" s="70"/>
      <c r="E146" s="70"/>
      <c r="F146" s="70"/>
      <c r="G146" s="70"/>
      <c r="H146" s="70"/>
      <c r="I146" s="74">
        <f>I135+I141+I145</f>
        <v>3016832</v>
      </c>
      <c r="J146" s="74">
        <f t="shared" ref="J146:Y146" si="170">J135+J141+J145</f>
        <v>0</v>
      </c>
      <c r="K146" s="74">
        <f t="shared" si="170"/>
        <v>3016831.399724138</v>
      </c>
      <c r="L146" s="74">
        <f t="shared" si="170"/>
        <v>2766832</v>
      </c>
      <c r="M146" s="74">
        <f t="shared" si="170"/>
        <v>0</v>
      </c>
      <c r="N146" s="74">
        <f t="shared" si="170"/>
        <v>2766831.5172413792</v>
      </c>
      <c r="O146" s="74">
        <f t="shared" si="170"/>
        <v>5783664</v>
      </c>
      <c r="P146" s="74">
        <f t="shared" si="170"/>
        <v>0</v>
      </c>
      <c r="Q146" s="74">
        <f t="shared" si="170"/>
        <v>5783664</v>
      </c>
      <c r="R146" s="74">
        <f t="shared" si="170"/>
        <v>5783664</v>
      </c>
      <c r="S146" s="74">
        <f t="shared" si="170"/>
        <v>0</v>
      </c>
      <c r="T146" s="74">
        <f t="shared" si="170"/>
        <v>5783664</v>
      </c>
      <c r="U146" s="74">
        <f t="shared" si="170"/>
        <v>0</v>
      </c>
      <c r="V146" s="74">
        <f t="shared" si="170"/>
        <v>0</v>
      </c>
      <c r="W146" s="74">
        <f t="shared" si="170"/>
        <v>0</v>
      </c>
      <c r="X146" s="74">
        <f t="shared" si="170"/>
        <v>0</v>
      </c>
      <c r="Y146" s="74">
        <f t="shared" si="170"/>
        <v>0</v>
      </c>
    </row>
    <row r="147" spans="2:25" ht="45.75" customHeight="1" x14ac:dyDescent="0.2">
      <c r="B147" s="86"/>
      <c r="C147" s="87" t="s">
        <v>75</v>
      </c>
      <c r="D147" s="88"/>
      <c r="E147" s="88"/>
      <c r="F147" s="88"/>
      <c r="G147" s="88"/>
      <c r="H147" s="88"/>
      <c r="I147" s="89">
        <f t="shared" ref="I147:Y147" si="171">I77+I123+I146</f>
        <v>947053972</v>
      </c>
      <c r="J147" s="89">
        <f t="shared" si="171"/>
        <v>191390398</v>
      </c>
      <c r="K147" s="89">
        <f t="shared" si="171"/>
        <v>1118444369.3997242</v>
      </c>
      <c r="L147" s="89">
        <f t="shared" si="171"/>
        <v>1067579972</v>
      </c>
      <c r="M147" s="89">
        <f t="shared" si="171"/>
        <v>1318605000</v>
      </c>
      <c r="N147" s="89">
        <f t="shared" si="171"/>
        <v>2386184971.5172415</v>
      </c>
      <c r="O147" s="89">
        <f t="shared" si="171"/>
        <v>2014633944</v>
      </c>
      <c r="P147" s="89">
        <f t="shared" si="171"/>
        <v>1509995398</v>
      </c>
      <c r="Q147" s="89">
        <f t="shared" si="171"/>
        <v>3524629342</v>
      </c>
      <c r="R147" s="89">
        <f t="shared" si="171"/>
        <v>1929633944</v>
      </c>
      <c r="S147" s="89">
        <f t="shared" si="171"/>
        <v>833915398</v>
      </c>
      <c r="T147" s="89">
        <f t="shared" si="171"/>
        <v>2763549342</v>
      </c>
      <c r="U147" s="89">
        <f t="shared" si="171"/>
        <v>85000000</v>
      </c>
      <c r="V147" s="89">
        <f t="shared" si="171"/>
        <v>676080000</v>
      </c>
      <c r="W147" s="89">
        <f t="shared" si="171"/>
        <v>0</v>
      </c>
      <c r="X147" s="89">
        <f t="shared" si="171"/>
        <v>761080000</v>
      </c>
      <c r="Y147" s="89">
        <f t="shared" si="171"/>
        <v>0</v>
      </c>
    </row>
    <row r="148" spans="2:25" ht="19.5" customHeight="1" x14ac:dyDescent="0.2"/>
    <row r="149" spans="2:25" ht="21" customHeight="1" x14ac:dyDescent="0.2"/>
  </sheetData>
  <mergeCells count="56">
    <mergeCell ref="B126:B128"/>
    <mergeCell ref="C126:C128"/>
    <mergeCell ref="E126:F126"/>
    <mergeCell ref="R126:X126"/>
    <mergeCell ref="B2:Y2"/>
    <mergeCell ref="G6:H6"/>
    <mergeCell ref="R81:T81"/>
    <mergeCell ref="U81:X81"/>
    <mergeCell ref="Y80:Y81"/>
    <mergeCell ref="G80:H80"/>
    <mergeCell ref="B6:B8"/>
    <mergeCell ref="B80:B82"/>
    <mergeCell ref="E6:F6"/>
    <mergeCell ref="R7:T7"/>
    <mergeCell ref="Y126:Y127"/>
    <mergeCell ref="D127:D128"/>
    <mergeCell ref="E127:E128"/>
    <mergeCell ref="F127:F128"/>
    <mergeCell ref="G127:G128"/>
    <mergeCell ref="H127:H128"/>
    <mergeCell ref="R127:T127"/>
    <mergeCell ref="U127:X127"/>
    <mergeCell ref="G126:H126"/>
    <mergeCell ref="I126:K127"/>
    <mergeCell ref="L126:N127"/>
    <mergeCell ref="O126:Q127"/>
    <mergeCell ref="L80:N81"/>
    <mergeCell ref="R80:X80"/>
    <mergeCell ref="C6:C8"/>
    <mergeCell ref="C80:C82"/>
    <mergeCell ref="H81:H82"/>
    <mergeCell ref="F81:F82"/>
    <mergeCell ref="G81:G82"/>
    <mergeCell ref="E7:E8"/>
    <mergeCell ref="I80:K81"/>
    <mergeCell ref="D81:D82"/>
    <mergeCell ref="E81:E82"/>
    <mergeCell ref="E80:F80"/>
    <mergeCell ref="R6:X6"/>
    <mergeCell ref="U7:X7"/>
    <mergeCell ref="B124:Y124"/>
    <mergeCell ref="B125:Y125"/>
    <mergeCell ref="B3:Y3"/>
    <mergeCell ref="B4:Y4"/>
    <mergeCell ref="B5:Y5"/>
    <mergeCell ref="B78:Y78"/>
    <mergeCell ref="B79:Y79"/>
    <mergeCell ref="Y6:Y7"/>
    <mergeCell ref="I6:K7"/>
    <mergeCell ref="O6:Q7"/>
    <mergeCell ref="F7:F8"/>
    <mergeCell ref="G7:G8"/>
    <mergeCell ref="H7:H8"/>
    <mergeCell ref="D7:D8"/>
    <mergeCell ref="O80:Q81"/>
    <mergeCell ref="L6:N7"/>
  </mergeCells>
  <phoneticPr fontId="4" type="noConversion"/>
  <pageMargins left="0.2" right="0.2" top="0.25" bottom="0.25" header="0.3" footer="0.3"/>
  <pageSetup scale="7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V48"/>
  <sheetViews>
    <sheetView zoomScale="60" zoomScaleNormal="60" workbookViewId="0">
      <pane ySplit="5" topLeftCell="A28" activePane="bottomLeft" state="frozen"/>
      <selection pane="bottomLeft" activeCell="E47" sqref="E47"/>
    </sheetView>
  </sheetViews>
  <sheetFormatPr defaultRowHeight="15" x14ac:dyDescent="0.25"/>
  <cols>
    <col min="2" max="2" width="48.28515625" customWidth="1"/>
    <col min="3" max="3" width="17.140625" customWidth="1"/>
    <col min="4" max="4" width="17.42578125" customWidth="1"/>
    <col min="5" max="5" width="14.28515625" customWidth="1"/>
    <col min="6" max="6" width="16.42578125" customWidth="1"/>
    <col min="7" max="7" width="23.140625" style="9" customWidth="1"/>
    <col min="8" max="8" width="24.28515625" style="9" customWidth="1"/>
    <col min="9" max="9" width="26.7109375" style="9" customWidth="1"/>
    <col min="10" max="10" width="22.85546875" style="9" customWidth="1"/>
    <col min="11" max="11" width="22.7109375" style="9" customWidth="1"/>
    <col min="12" max="12" width="25" style="9" customWidth="1"/>
    <col min="13" max="13" width="22.140625" style="9" customWidth="1"/>
    <col min="14" max="14" width="24.5703125" style="9" customWidth="1"/>
    <col min="15" max="15" width="22" style="9" customWidth="1"/>
    <col min="16" max="16" width="24.140625" style="9" customWidth="1"/>
    <col min="17" max="17" width="19.140625" style="9" customWidth="1"/>
    <col min="18" max="18" width="22.7109375" style="14" customWidth="1"/>
    <col min="19" max="19" width="34.85546875" style="14" customWidth="1"/>
  </cols>
  <sheetData>
    <row r="1" spans="2:17" ht="15.75" thickBot="1" x14ac:dyDescent="0.3"/>
    <row r="2" spans="2:17" ht="51" customHeight="1" thickBot="1" x14ac:dyDescent="0.3">
      <c r="B2" s="206" t="s">
        <v>117</v>
      </c>
      <c r="C2" s="207"/>
      <c r="D2" s="207"/>
      <c r="E2" s="207"/>
      <c r="F2" s="207"/>
      <c r="G2" s="207"/>
      <c r="H2" s="207"/>
      <c r="I2" s="207"/>
      <c r="J2" s="207"/>
      <c r="K2" s="207"/>
      <c r="L2" s="207"/>
      <c r="M2" s="207"/>
      <c r="N2" s="207"/>
      <c r="O2" s="207"/>
      <c r="P2" s="207"/>
      <c r="Q2" s="208"/>
    </row>
    <row r="3" spans="2:17" ht="66" customHeight="1" thickBot="1" x14ac:dyDescent="0.3">
      <c r="B3" s="194" t="s">
        <v>118</v>
      </c>
      <c r="C3" s="203" t="s">
        <v>40</v>
      </c>
      <c r="D3" s="205"/>
      <c r="E3" s="203" t="s">
        <v>47</v>
      </c>
      <c r="F3" s="205"/>
      <c r="G3" s="197" t="s">
        <v>93</v>
      </c>
      <c r="H3" s="198"/>
      <c r="I3" s="199"/>
      <c r="J3" s="203" t="s">
        <v>185</v>
      </c>
      <c r="K3" s="204"/>
      <c r="L3" s="204"/>
      <c r="M3" s="204"/>
      <c r="N3" s="204"/>
      <c r="O3" s="205"/>
      <c r="P3" s="209" t="s">
        <v>186</v>
      </c>
      <c r="Q3" s="209" t="s">
        <v>187</v>
      </c>
    </row>
    <row r="4" spans="2:17" ht="87.75" customHeight="1" thickBot="1" x14ac:dyDescent="0.3">
      <c r="B4" s="195"/>
      <c r="C4" s="209" t="s">
        <v>42</v>
      </c>
      <c r="D4" s="209" t="s">
        <v>43</v>
      </c>
      <c r="E4" s="209" t="s">
        <v>83</v>
      </c>
      <c r="F4" s="209" t="s">
        <v>84</v>
      </c>
      <c r="G4" s="200"/>
      <c r="H4" s="201"/>
      <c r="I4" s="202"/>
      <c r="J4" s="203" t="s">
        <v>184</v>
      </c>
      <c r="K4" s="204"/>
      <c r="L4" s="205"/>
      <c r="M4" s="203" t="s">
        <v>94</v>
      </c>
      <c r="N4" s="204"/>
      <c r="O4" s="205"/>
      <c r="P4" s="210"/>
      <c r="Q4" s="211"/>
    </row>
    <row r="5" spans="2:17" ht="39" customHeight="1" thickBot="1" x14ac:dyDescent="0.3">
      <c r="B5" s="196"/>
      <c r="C5" s="210"/>
      <c r="D5" s="210"/>
      <c r="E5" s="210"/>
      <c r="F5" s="210"/>
      <c r="G5" s="4" t="s">
        <v>21</v>
      </c>
      <c r="H5" s="5" t="s">
        <v>22</v>
      </c>
      <c r="I5" s="6" t="s">
        <v>25</v>
      </c>
      <c r="J5" s="4" t="s">
        <v>21</v>
      </c>
      <c r="K5" s="5" t="s">
        <v>22</v>
      </c>
      <c r="L5" s="6" t="s">
        <v>23</v>
      </c>
      <c r="M5" s="4" t="s">
        <v>21</v>
      </c>
      <c r="N5" s="5" t="s">
        <v>22</v>
      </c>
      <c r="O5" s="6" t="s">
        <v>24</v>
      </c>
      <c r="P5" s="6"/>
      <c r="Q5" s="212"/>
    </row>
    <row r="6" spans="2:17" ht="157.5" customHeight="1" x14ac:dyDescent="0.25">
      <c r="B6" s="116" t="s">
        <v>101</v>
      </c>
      <c r="C6" s="1" t="s">
        <v>69</v>
      </c>
      <c r="D6" s="1" t="s">
        <v>126</v>
      </c>
      <c r="E6" s="2">
        <v>2024</v>
      </c>
      <c r="F6" s="2">
        <v>2027</v>
      </c>
      <c r="G6" s="7">
        <f>'Kostot e Planit të Veprimit'!O19</f>
        <v>5650000</v>
      </c>
      <c r="H6" s="7">
        <f>'Kostot e Planit të Veprimit'!P19</f>
        <v>0</v>
      </c>
      <c r="I6" s="8">
        <f>'Kostot e Planit të Veprimit'!Q19</f>
        <v>5650000</v>
      </c>
      <c r="J6" s="7">
        <f>'Kostot e Planit të Veprimit'!R19</f>
        <v>5650000</v>
      </c>
      <c r="K6" s="7">
        <f>'Kostot e Planit të Veprimit'!S19</f>
        <v>0</v>
      </c>
      <c r="L6" s="8">
        <f>'Kostot e Planit të Veprimit'!T19</f>
        <v>5650000</v>
      </c>
      <c r="M6" s="7">
        <f>'Kostot e Planit të Veprimit'!U19</f>
        <v>0</v>
      </c>
      <c r="N6" s="7">
        <f>'Kostot e Planit të Veprimit'!V19</f>
        <v>0</v>
      </c>
      <c r="O6" s="8">
        <f>'Kostot e Planit të Veprimit'!X19</f>
        <v>0</v>
      </c>
      <c r="P6" s="8">
        <f>'Kostot e Planit të Veprimit'!Y19</f>
        <v>0</v>
      </c>
      <c r="Q6" s="10">
        <f>I6/109</f>
        <v>51834.862385321103</v>
      </c>
    </row>
    <row r="7" spans="2:17" ht="154.5" customHeight="1" x14ac:dyDescent="0.25">
      <c r="B7" s="45" t="s">
        <v>102</v>
      </c>
      <c r="C7" s="1" t="s">
        <v>128</v>
      </c>
      <c r="D7" s="1" t="s">
        <v>127</v>
      </c>
      <c r="E7" s="2">
        <v>2024</v>
      </c>
      <c r="F7" s="2">
        <v>2027</v>
      </c>
      <c r="G7" s="7">
        <f>'Kostot e Planit të Veprimit'!O34</f>
        <v>976000</v>
      </c>
      <c r="H7" s="7">
        <f>'Kostot e Planit të Veprimit'!P34</f>
        <v>343050000</v>
      </c>
      <c r="I7" s="8">
        <f>'Kostot e Planit të Veprimit'!Q34</f>
        <v>344026000</v>
      </c>
      <c r="J7" s="7">
        <f>'Kostot e Planit të Veprimit'!R34</f>
        <v>976000</v>
      </c>
      <c r="K7" s="7">
        <f>'Kostot e Planit të Veprimit'!S34</f>
        <v>50000</v>
      </c>
      <c r="L7" s="8">
        <f>'Kostot e Planit të Veprimit'!T34</f>
        <v>1026000</v>
      </c>
      <c r="M7" s="7">
        <f>'Kostot e Planit të Veprimit'!U34</f>
        <v>0</v>
      </c>
      <c r="N7" s="7">
        <f>'Kostot e Planit të Veprimit'!V34</f>
        <v>343000000</v>
      </c>
      <c r="O7" s="8">
        <f>'Kostot e Planit të Veprimit'!X34</f>
        <v>343000000</v>
      </c>
      <c r="P7" s="8">
        <f>'Kostot e Planit të Veprimit'!Y34</f>
        <v>0</v>
      </c>
      <c r="Q7" s="10">
        <f t="shared" ref="Q7:Q11" si="0">I7/109</f>
        <v>3156201.8348623854</v>
      </c>
    </row>
    <row r="8" spans="2:17" ht="150.75" customHeight="1" x14ac:dyDescent="0.25">
      <c r="B8" s="45" t="s">
        <v>103</v>
      </c>
      <c r="C8" s="1" t="s">
        <v>69</v>
      </c>
      <c r="D8" s="47" t="s">
        <v>129</v>
      </c>
      <c r="E8" s="2">
        <v>2024</v>
      </c>
      <c r="F8" s="2">
        <v>2027</v>
      </c>
      <c r="G8" s="7">
        <f>'Kostot e Planit të Veprimit'!O44</f>
        <v>391960000</v>
      </c>
      <c r="H8" s="7">
        <f>'Kostot e Planit të Veprimit'!P44</f>
        <v>0</v>
      </c>
      <c r="I8" s="8">
        <f>'Kostot e Planit të Veprimit'!Q44</f>
        <v>391960000</v>
      </c>
      <c r="J8" s="7">
        <f>'Kostot e Planit të Veprimit'!R44</f>
        <v>306960000</v>
      </c>
      <c r="K8" s="7">
        <f>'Kostot e Planit të Veprimit'!S44</f>
        <v>0</v>
      </c>
      <c r="L8" s="8">
        <f>'Kostot e Planit të Veprimit'!T44</f>
        <v>306960000</v>
      </c>
      <c r="M8" s="7">
        <f>'Kostot e Planit të Veprimit'!U44</f>
        <v>85000000</v>
      </c>
      <c r="N8" s="7">
        <f>'Kostot e Planit të Veprimit'!V44</f>
        <v>0</v>
      </c>
      <c r="O8" s="8">
        <f>'Kostot e Planit të Veprimit'!X44</f>
        <v>85000000</v>
      </c>
      <c r="P8" s="8">
        <f>'Kostot e Planit të Veprimit'!Y44</f>
        <v>0</v>
      </c>
      <c r="Q8" s="10">
        <f t="shared" si="0"/>
        <v>3595963.3027522936</v>
      </c>
    </row>
    <row r="9" spans="2:17" ht="153" customHeight="1" x14ac:dyDescent="0.25">
      <c r="B9" s="45" t="s">
        <v>60</v>
      </c>
      <c r="C9" s="1" t="s">
        <v>130</v>
      </c>
      <c r="D9" s="1" t="s">
        <v>137</v>
      </c>
      <c r="E9" s="2">
        <v>2024</v>
      </c>
      <c r="F9" s="2">
        <v>2027</v>
      </c>
      <c r="G9" s="7">
        <f>'Kostot e Planit të Veprimit'!O62</f>
        <v>6580000</v>
      </c>
      <c r="H9" s="7">
        <f>'Kostot e Planit të Veprimit'!P62</f>
        <v>0</v>
      </c>
      <c r="I9" s="8">
        <f>'Kostot e Planit të Veprimit'!Q62</f>
        <v>6580000</v>
      </c>
      <c r="J9" s="7">
        <f>'Kostot e Planit të Veprimit'!R62</f>
        <v>6580000</v>
      </c>
      <c r="K9" s="7">
        <f>'Kostot e Planit të Veprimit'!S62</f>
        <v>0</v>
      </c>
      <c r="L9" s="8">
        <f>'Kostot e Planit të Veprimit'!T62</f>
        <v>6580000</v>
      </c>
      <c r="M9" s="7">
        <f>'Kostot e Planit të Veprimit'!U62</f>
        <v>0</v>
      </c>
      <c r="N9" s="7">
        <f>'Kostot e Planit të Veprimit'!V62</f>
        <v>0</v>
      </c>
      <c r="O9" s="8">
        <f>'Kostot e Planit të Veprimit'!X62</f>
        <v>0</v>
      </c>
      <c r="P9" s="8">
        <f>'Kostot e Planit të Veprimit'!Y62</f>
        <v>0</v>
      </c>
      <c r="Q9" s="10">
        <f t="shared" si="0"/>
        <v>60366.972477064221</v>
      </c>
    </row>
    <row r="10" spans="2:17" ht="162.75" customHeight="1" x14ac:dyDescent="0.25">
      <c r="B10" s="45" t="s">
        <v>61</v>
      </c>
      <c r="C10" s="1" t="s">
        <v>133</v>
      </c>
      <c r="D10" s="1" t="s">
        <v>132</v>
      </c>
      <c r="E10" s="2">
        <v>2024</v>
      </c>
      <c r="F10" s="2">
        <v>2027</v>
      </c>
      <c r="G10" s="7">
        <f>'Kostot e Planit të Veprimit'!O71</f>
        <v>802834280</v>
      </c>
      <c r="H10" s="7">
        <f>'Kostot e Planit të Veprimit'!P71</f>
        <v>291875000</v>
      </c>
      <c r="I10" s="8">
        <f>'Kostot e Planit të Veprimit'!Q71</f>
        <v>1094709280</v>
      </c>
      <c r="J10" s="7">
        <f>'Kostot e Planit të Veprimit'!R71</f>
        <v>802834280</v>
      </c>
      <c r="K10" s="7">
        <f>'Kostot e Planit të Veprimit'!S71</f>
        <v>231875000</v>
      </c>
      <c r="L10" s="8">
        <f>'Kostot e Planit të Veprimit'!T71</f>
        <v>1034709280</v>
      </c>
      <c r="M10" s="7">
        <f>'Kostot e Planit të Veprimit'!U71</f>
        <v>0</v>
      </c>
      <c r="N10" s="7">
        <f>'Kostot e Planit të Veprimit'!V71</f>
        <v>60000000</v>
      </c>
      <c r="O10" s="8">
        <f>'Kostot e Planit të Veprimit'!X71</f>
        <v>60000000</v>
      </c>
      <c r="P10" s="8">
        <f>'Kostot e Planit të Veprimit'!Y71</f>
        <v>0</v>
      </c>
      <c r="Q10" s="10">
        <f t="shared" si="0"/>
        <v>10043204.403669724</v>
      </c>
    </row>
    <row r="11" spans="2:17" ht="110.25" customHeight="1" x14ac:dyDescent="0.25">
      <c r="B11" s="45" t="s">
        <v>62</v>
      </c>
      <c r="C11" s="1" t="s">
        <v>71</v>
      </c>
      <c r="D11" s="1" t="s">
        <v>134</v>
      </c>
      <c r="E11" s="2">
        <v>2024</v>
      </c>
      <c r="F11" s="2">
        <v>2027</v>
      </c>
      <c r="G11" s="7">
        <f>'Kostot e Planit të Veprimit'!O76</f>
        <v>1400000</v>
      </c>
      <c r="H11" s="7">
        <f>'Kostot e Planit të Veprimit'!P76</f>
        <v>50000000</v>
      </c>
      <c r="I11" s="8">
        <f>'Kostot e Planit të Veprimit'!Q76</f>
        <v>51400000</v>
      </c>
      <c r="J11" s="7">
        <f>'Kostot e Planit të Veprimit'!R76</f>
        <v>1400000</v>
      </c>
      <c r="K11" s="7">
        <f>'Kostot e Planit të Veprimit'!S76</f>
        <v>0</v>
      </c>
      <c r="L11" s="8">
        <f>'Kostot e Planit të Veprimit'!T76</f>
        <v>1400000</v>
      </c>
      <c r="M11" s="8">
        <f>'Kostot e Planit të Veprimit'!U76</f>
        <v>0</v>
      </c>
      <c r="N11" s="8">
        <f>'Kostot e Planit të Veprimit'!V76</f>
        <v>50000000</v>
      </c>
      <c r="O11" s="8">
        <f>'Kostot e Planit të Veprimit'!X76</f>
        <v>50000000</v>
      </c>
      <c r="P11" s="8">
        <f>'Kostot e Planit të Veprimit'!Y76</f>
        <v>0</v>
      </c>
      <c r="Q11" s="10">
        <f t="shared" si="0"/>
        <v>471559.63302752294</v>
      </c>
    </row>
    <row r="12" spans="2:17" ht="50.25" customHeight="1" thickBot="1" x14ac:dyDescent="0.3">
      <c r="B12" s="46" t="s">
        <v>85</v>
      </c>
      <c r="C12" s="3"/>
      <c r="D12" s="3"/>
      <c r="E12" s="3"/>
      <c r="F12" s="3"/>
      <c r="G12" s="31">
        <f>SUM(G6:G11)</f>
        <v>1209400280</v>
      </c>
      <c r="H12" s="31">
        <f t="shared" ref="H12:O12" si="1">SUM(H6:H11)</f>
        <v>684925000</v>
      </c>
      <c r="I12" s="31">
        <f>SUM(I6:I11)</f>
        <v>1894325280</v>
      </c>
      <c r="J12" s="31">
        <f>SUM(J6:J11)</f>
        <v>1124400280</v>
      </c>
      <c r="K12" s="31">
        <f t="shared" si="1"/>
        <v>231925000</v>
      </c>
      <c r="L12" s="31">
        <f>SUM(L6:L11)</f>
        <v>1356325280</v>
      </c>
      <c r="M12" s="31">
        <f t="shared" si="1"/>
        <v>85000000</v>
      </c>
      <c r="N12" s="31">
        <f>SUM(N6:N11)</f>
        <v>453000000</v>
      </c>
      <c r="O12" s="31">
        <f t="shared" si="1"/>
        <v>538000000</v>
      </c>
      <c r="P12" s="31">
        <f>SUM(P6:P11)</f>
        <v>0</v>
      </c>
      <c r="Q12" s="30">
        <f>SUM(Q6:Q11)</f>
        <v>17379131.009174313</v>
      </c>
    </row>
    <row r="13" spans="2:17" ht="52.5" customHeight="1" thickBot="1" x14ac:dyDescent="0.3">
      <c r="B13" s="206" t="s">
        <v>193</v>
      </c>
      <c r="C13" s="207"/>
      <c r="D13" s="207"/>
      <c r="E13" s="207"/>
      <c r="F13" s="207"/>
      <c r="G13" s="207"/>
      <c r="H13" s="207"/>
      <c r="I13" s="207"/>
      <c r="J13" s="207"/>
      <c r="K13" s="207"/>
      <c r="L13" s="207"/>
      <c r="M13" s="207"/>
      <c r="N13" s="207"/>
      <c r="O13" s="207"/>
      <c r="P13" s="207"/>
      <c r="Q13" s="208"/>
    </row>
    <row r="14" spans="2:17" ht="48.75" customHeight="1" thickBot="1" x14ac:dyDescent="0.3">
      <c r="B14" s="194" t="s">
        <v>118</v>
      </c>
      <c r="C14" s="203" t="s">
        <v>40</v>
      </c>
      <c r="D14" s="205"/>
      <c r="E14" s="203" t="s">
        <v>47</v>
      </c>
      <c r="F14" s="205"/>
      <c r="G14" s="197" t="s">
        <v>93</v>
      </c>
      <c r="H14" s="198"/>
      <c r="I14" s="199"/>
      <c r="J14" s="203" t="s">
        <v>185</v>
      </c>
      <c r="K14" s="204"/>
      <c r="L14" s="204"/>
      <c r="M14" s="204"/>
      <c r="N14" s="204"/>
      <c r="O14" s="205"/>
      <c r="P14" s="209" t="s">
        <v>88</v>
      </c>
      <c r="Q14" s="209" t="s">
        <v>191</v>
      </c>
    </row>
    <row r="15" spans="2:17" ht="76.5" customHeight="1" thickBot="1" x14ac:dyDescent="0.3">
      <c r="B15" s="195"/>
      <c r="C15" s="209" t="s">
        <v>42</v>
      </c>
      <c r="D15" s="209" t="s">
        <v>43</v>
      </c>
      <c r="E15" s="209" t="s">
        <v>83</v>
      </c>
      <c r="F15" s="209" t="s">
        <v>84</v>
      </c>
      <c r="G15" s="200"/>
      <c r="H15" s="201"/>
      <c r="I15" s="202"/>
      <c r="J15" s="203" t="s">
        <v>184</v>
      </c>
      <c r="K15" s="204"/>
      <c r="L15" s="205"/>
      <c r="M15" s="203" t="s">
        <v>94</v>
      </c>
      <c r="N15" s="204"/>
      <c r="O15" s="205"/>
      <c r="P15" s="210"/>
      <c r="Q15" s="211"/>
    </row>
    <row r="16" spans="2:17" ht="39.75" customHeight="1" thickBot="1" x14ac:dyDescent="0.3">
      <c r="B16" s="196"/>
      <c r="C16" s="210"/>
      <c r="D16" s="210"/>
      <c r="E16" s="210"/>
      <c r="F16" s="210"/>
      <c r="G16" s="4" t="s">
        <v>21</v>
      </c>
      <c r="H16" s="5" t="s">
        <v>22</v>
      </c>
      <c r="I16" s="6" t="s">
        <v>25</v>
      </c>
      <c r="J16" s="4" t="s">
        <v>21</v>
      </c>
      <c r="K16" s="5" t="s">
        <v>22</v>
      </c>
      <c r="L16" s="6" t="s">
        <v>23</v>
      </c>
      <c r="M16" s="4" t="s">
        <v>21</v>
      </c>
      <c r="N16" s="5" t="s">
        <v>22</v>
      </c>
      <c r="O16" s="6" t="s">
        <v>24</v>
      </c>
      <c r="P16" s="6"/>
      <c r="Q16" s="212"/>
    </row>
    <row r="17" spans="1:22" ht="111" customHeight="1" x14ac:dyDescent="0.25">
      <c r="B17" s="45" t="s">
        <v>104</v>
      </c>
      <c r="C17" s="1" t="s">
        <v>135</v>
      </c>
      <c r="D17" s="1" t="s">
        <v>136</v>
      </c>
      <c r="E17" s="2">
        <v>2021</v>
      </c>
      <c r="F17" s="2">
        <v>2027</v>
      </c>
      <c r="G17" s="7">
        <f>'Kostot e Planit të Veprimit'!O93</f>
        <v>40000000</v>
      </c>
      <c r="H17" s="7">
        <f>'Kostot e Planit të Veprimit'!P93</f>
        <v>732270398</v>
      </c>
      <c r="I17" s="8">
        <f>'Kostot e Planit të Veprimit'!Q93</f>
        <v>772270398</v>
      </c>
      <c r="J17" s="7">
        <f>'Kostot e Planit të Veprimit'!R93</f>
        <v>40000000</v>
      </c>
      <c r="K17" s="7">
        <f>'Kostot e Planit të Veprimit'!S93</f>
        <v>509190398</v>
      </c>
      <c r="L17" s="8">
        <f>'Kostot e Planit të Veprimit'!T93</f>
        <v>549190398</v>
      </c>
      <c r="M17" s="7">
        <f>'Kostot e Planit të Veprimit'!U93</f>
        <v>0</v>
      </c>
      <c r="N17" s="7">
        <f>'Kostot e Planit të Veprimit'!V93</f>
        <v>223080000</v>
      </c>
      <c r="O17" s="8">
        <f>'Kostot e Planit të Veprimit'!X93</f>
        <v>223080000</v>
      </c>
      <c r="P17" s="8">
        <f>'Kostot e Planit të Veprimit'!Y93</f>
        <v>0</v>
      </c>
      <c r="Q17" s="10">
        <f>I17/125</f>
        <v>6178163.1840000004</v>
      </c>
    </row>
    <row r="18" spans="1:22" ht="81" customHeight="1" x14ac:dyDescent="0.25">
      <c r="B18" s="45" t="s">
        <v>105</v>
      </c>
      <c r="C18" s="1" t="s">
        <v>71</v>
      </c>
      <c r="D18" s="1" t="s">
        <v>131</v>
      </c>
      <c r="E18" s="2">
        <v>2021</v>
      </c>
      <c r="F18" s="2">
        <v>2027</v>
      </c>
      <c r="G18" s="7">
        <f>'Kostot e Planit të Veprimit'!O105</f>
        <v>1800000</v>
      </c>
      <c r="H18" s="7">
        <f>'Kostot e Planit të Veprimit'!P105</f>
        <v>0</v>
      </c>
      <c r="I18" s="8">
        <f>'Kostot e Planit të Veprimit'!Q105</f>
        <v>1800000</v>
      </c>
      <c r="J18" s="7">
        <f>'Kostot e Planit të Veprimit'!R105</f>
        <v>1800000</v>
      </c>
      <c r="K18" s="7">
        <f>'Kostot e Planit të Veprimit'!S105</f>
        <v>0</v>
      </c>
      <c r="L18" s="8">
        <f>'Kostot e Planit të Veprimit'!T105</f>
        <v>1800000</v>
      </c>
      <c r="M18" s="7">
        <f>'Kostot e Planit të Veprimit'!U105</f>
        <v>0</v>
      </c>
      <c r="N18" s="7">
        <f>'Kostot e Planit të Veprimit'!V105</f>
        <v>0</v>
      </c>
      <c r="O18" s="8">
        <f>'Kostot e Planit të Veprimit'!X94</f>
        <v>0</v>
      </c>
      <c r="P18" s="8">
        <f>'Kostot e Planit të Veprimit'!Y105</f>
        <v>0</v>
      </c>
      <c r="Q18" s="10">
        <f>I18/125</f>
        <v>14400</v>
      </c>
    </row>
    <row r="19" spans="1:22" ht="104.25" customHeight="1" x14ac:dyDescent="0.25">
      <c r="B19" s="45" t="s">
        <v>106</v>
      </c>
      <c r="C19" s="1" t="s">
        <v>69</v>
      </c>
      <c r="D19" s="1" t="s">
        <v>66</v>
      </c>
      <c r="E19" s="2">
        <v>2021</v>
      </c>
      <c r="F19" s="2">
        <v>2027</v>
      </c>
      <c r="G19" s="7">
        <f>'Kostot e Planit të Veprimit'!O113</f>
        <v>756850000</v>
      </c>
      <c r="H19" s="7">
        <f>'Kostot e Planit të Veprimit'!P113</f>
        <v>0</v>
      </c>
      <c r="I19" s="8">
        <f>'Kostot e Planit të Veprimit'!Q113</f>
        <v>756850000</v>
      </c>
      <c r="J19" s="7">
        <f>'Kostot e Planit të Veprimit'!R113</f>
        <v>756850000</v>
      </c>
      <c r="K19" s="7">
        <f>'Kostot e Planit të Veprimit'!S113</f>
        <v>0</v>
      </c>
      <c r="L19" s="8">
        <f>'Kostot e Planit të Veprimit'!T113</f>
        <v>756850000</v>
      </c>
      <c r="M19" s="7">
        <f>'Kostot e Planit të Veprimit'!U113</f>
        <v>0</v>
      </c>
      <c r="N19" s="7">
        <f>'Kostot e Planit të Veprimit'!V113</f>
        <v>0</v>
      </c>
      <c r="O19" s="8">
        <f>'Kostot e Planit të Veprimit'!X95</f>
        <v>0</v>
      </c>
      <c r="P19" s="8">
        <f>'Kostot e Planit të Veprimit'!Y113</f>
        <v>0</v>
      </c>
      <c r="Q19" s="10">
        <f>I19/125</f>
        <v>6054800</v>
      </c>
    </row>
    <row r="20" spans="1:22" s="15" customFormat="1" ht="112.5" customHeight="1" x14ac:dyDescent="0.25">
      <c r="A20"/>
      <c r="B20" s="45" t="s">
        <v>107</v>
      </c>
      <c r="C20" s="1" t="s">
        <v>69</v>
      </c>
      <c r="D20" s="1" t="s">
        <v>66</v>
      </c>
      <c r="E20" s="2">
        <v>2021</v>
      </c>
      <c r="F20" s="2">
        <v>2027</v>
      </c>
      <c r="G20" s="7">
        <f>'Kostot e Planit të Veprimit'!O117</f>
        <v>0</v>
      </c>
      <c r="H20" s="7">
        <f>'Kostot e Planit të Veprimit'!P117</f>
        <v>92800000</v>
      </c>
      <c r="I20" s="8">
        <f>'Kostot e Planit të Veprimit'!Q117</f>
        <v>92800000</v>
      </c>
      <c r="J20" s="7">
        <f>'Kostot e Planit të Veprimit'!R117</f>
        <v>0</v>
      </c>
      <c r="K20" s="7">
        <f>'Kostot e Planit të Veprimit'!S117</f>
        <v>92800000</v>
      </c>
      <c r="L20" s="8">
        <f>'Kostot e Planit të Veprimit'!T117</f>
        <v>92800000</v>
      </c>
      <c r="M20" s="7">
        <f>'Kostot e Planit të Veprimit'!U117</f>
        <v>0</v>
      </c>
      <c r="N20" s="7">
        <f>'Kostot e Planit të Veprimit'!V117</f>
        <v>0</v>
      </c>
      <c r="O20" s="8">
        <f>'Kostot e Planit të Veprimit'!X117</f>
        <v>0</v>
      </c>
      <c r="P20" s="8">
        <f>'Kostot e Planit të Veprimit'!Y114</f>
        <v>0</v>
      </c>
      <c r="Q20" s="10">
        <f>I20/125</f>
        <v>742400</v>
      </c>
      <c r="R20" s="14"/>
      <c r="S20" s="14"/>
      <c r="T20"/>
      <c r="U20"/>
      <c r="V20"/>
    </row>
    <row r="21" spans="1:22" ht="117" customHeight="1" x14ac:dyDescent="0.25">
      <c r="B21" s="45" t="s">
        <v>108</v>
      </c>
      <c r="C21" s="1" t="s">
        <v>69</v>
      </c>
      <c r="D21" s="1" t="s">
        <v>66</v>
      </c>
      <c r="E21" s="2">
        <v>2021</v>
      </c>
      <c r="F21" s="2">
        <v>2027</v>
      </c>
      <c r="G21" s="7">
        <f>'Kostot e Planit të Veprimit'!O122</f>
        <v>800000</v>
      </c>
      <c r="H21" s="7">
        <f>'Kostot e Planit të Veprimit'!P122</f>
        <v>0</v>
      </c>
      <c r="I21" s="8">
        <f>'Kostot e Planit të Veprimit'!Q122</f>
        <v>800000</v>
      </c>
      <c r="J21" s="7">
        <f>'Kostot e Planit të Veprimit'!R122</f>
        <v>800000</v>
      </c>
      <c r="K21" s="7">
        <f>'Kostot e Planit të Veprimit'!S122</f>
        <v>0</v>
      </c>
      <c r="L21" s="8">
        <f>'Kostot e Planit të Veprimit'!T122</f>
        <v>800000</v>
      </c>
      <c r="M21" s="7">
        <f>'Kostot e Planit të Veprimit'!U122</f>
        <v>0</v>
      </c>
      <c r="N21" s="7">
        <f>'Kostot e Planit të Veprimit'!V122</f>
        <v>0</v>
      </c>
      <c r="O21" s="8">
        <f>'Kostot e Planit të Veprimit'!X122</f>
        <v>0</v>
      </c>
      <c r="P21" s="8">
        <f>'Kostot e Planit të Veprimit'!Y115</f>
        <v>0</v>
      </c>
      <c r="Q21" s="10">
        <f>I21/125</f>
        <v>6400</v>
      </c>
    </row>
    <row r="22" spans="1:22" s="15" customFormat="1" ht="59.25" customHeight="1" thickBot="1" x14ac:dyDescent="0.3">
      <c r="A22"/>
      <c r="B22" s="46" t="s">
        <v>86</v>
      </c>
      <c r="C22" s="3"/>
      <c r="D22" s="3"/>
      <c r="E22" s="3"/>
      <c r="F22" s="3"/>
      <c r="G22" s="31">
        <f t="shared" ref="G22:Q22" si="2">SUM(G17:G21)</f>
        <v>799450000</v>
      </c>
      <c r="H22" s="31">
        <f t="shared" si="2"/>
        <v>825070398</v>
      </c>
      <c r="I22" s="31">
        <f>SUM(I17:I21)</f>
        <v>1624520398</v>
      </c>
      <c r="J22" s="31">
        <f t="shared" si="2"/>
        <v>799450000</v>
      </c>
      <c r="K22" s="31">
        <f>SUM(K17:K21)</f>
        <v>601990398</v>
      </c>
      <c r="L22" s="31">
        <f t="shared" si="2"/>
        <v>1401440398</v>
      </c>
      <c r="M22" s="31">
        <f>SUM(M17:M21)</f>
        <v>0</v>
      </c>
      <c r="N22" s="31">
        <f t="shared" si="2"/>
        <v>223080000</v>
      </c>
      <c r="O22" s="31">
        <f>SUM(O17:O21)</f>
        <v>223080000</v>
      </c>
      <c r="P22" s="31">
        <f>SUM(P17:P21)</f>
        <v>0</v>
      </c>
      <c r="Q22" s="30">
        <f t="shared" si="2"/>
        <v>12996163.184</v>
      </c>
      <c r="R22" s="14"/>
      <c r="S22" s="14"/>
      <c r="T22"/>
      <c r="U22"/>
      <c r="V22"/>
    </row>
    <row r="23" spans="1:22" ht="56.25" customHeight="1" thickBot="1" x14ac:dyDescent="0.3">
      <c r="B23" s="206" t="s">
        <v>119</v>
      </c>
      <c r="C23" s="207"/>
      <c r="D23" s="207"/>
      <c r="E23" s="207"/>
      <c r="F23" s="207"/>
      <c r="G23" s="207"/>
      <c r="H23" s="207"/>
      <c r="I23" s="207"/>
      <c r="J23" s="207"/>
      <c r="K23" s="207"/>
      <c r="L23" s="207"/>
      <c r="M23" s="207"/>
      <c r="N23" s="207"/>
      <c r="O23" s="207"/>
      <c r="P23" s="207"/>
      <c r="Q23" s="208"/>
    </row>
    <row r="24" spans="1:22" ht="51.75" customHeight="1" thickBot="1" x14ac:dyDescent="0.3">
      <c r="B24" s="194" t="s">
        <v>114</v>
      </c>
      <c r="C24" s="203" t="s">
        <v>40</v>
      </c>
      <c r="D24" s="205"/>
      <c r="E24" s="203" t="s">
        <v>47</v>
      </c>
      <c r="F24" s="205"/>
      <c r="G24" s="197" t="s">
        <v>93</v>
      </c>
      <c r="H24" s="198"/>
      <c r="I24" s="199"/>
      <c r="J24" s="203" t="s">
        <v>185</v>
      </c>
      <c r="K24" s="204"/>
      <c r="L24" s="204"/>
      <c r="M24" s="204"/>
      <c r="N24" s="204"/>
      <c r="O24" s="205"/>
      <c r="P24" s="209" t="s">
        <v>88</v>
      </c>
      <c r="Q24" s="209" t="s">
        <v>187</v>
      </c>
    </row>
    <row r="25" spans="1:22" ht="51" customHeight="1" thickBot="1" x14ac:dyDescent="0.3">
      <c r="B25" s="195"/>
      <c r="C25" s="209" t="s">
        <v>42</v>
      </c>
      <c r="D25" s="209" t="s">
        <v>43</v>
      </c>
      <c r="E25" s="209" t="s">
        <v>83</v>
      </c>
      <c r="F25" s="209" t="s">
        <v>84</v>
      </c>
      <c r="G25" s="200"/>
      <c r="H25" s="201"/>
      <c r="I25" s="202"/>
      <c r="J25" s="203" t="s">
        <v>184</v>
      </c>
      <c r="K25" s="204"/>
      <c r="L25" s="205"/>
      <c r="M25" s="203" t="s">
        <v>94</v>
      </c>
      <c r="N25" s="204"/>
      <c r="O25" s="205"/>
      <c r="P25" s="210"/>
      <c r="Q25" s="211"/>
    </row>
    <row r="26" spans="1:22" ht="55.5" customHeight="1" thickBot="1" x14ac:dyDescent="0.3">
      <c r="B26" s="196"/>
      <c r="C26" s="210"/>
      <c r="D26" s="210"/>
      <c r="E26" s="210"/>
      <c r="F26" s="210"/>
      <c r="G26" s="4" t="s">
        <v>21</v>
      </c>
      <c r="H26" s="5" t="s">
        <v>22</v>
      </c>
      <c r="I26" s="6" t="s">
        <v>25</v>
      </c>
      <c r="J26" s="4" t="s">
        <v>21</v>
      </c>
      <c r="K26" s="5" t="s">
        <v>22</v>
      </c>
      <c r="L26" s="6" t="s">
        <v>23</v>
      </c>
      <c r="M26" s="4" t="s">
        <v>21</v>
      </c>
      <c r="N26" s="5" t="s">
        <v>22</v>
      </c>
      <c r="O26" s="6" t="s">
        <v>24</v>
      </c>
      <c r="P26" s="6"/>
      <c r="Q26" s="212"/>
    </row>
    <row r="27" spans="1:22" ht="146.25" customHeight="1" x14ac:dyDescent="0.25">
      <c r="B27" s="45" t="s">
        <v>120</v>
      </c>
      <c r="C27" s="1" t="s">
        <v>69</v>
      </c>
      <c r="D27" s="1" t="s">
        <v>66</v>
      </c>
      <c r="E27" s="2">
        <v>2021</v>
      </c>
      <c r="F27" s="2">
        <v>2027</v>
      </c>
      <c r="G27" s="7">
        <f>'Kostot e Planit të Veprimit'!O135</f>
        <v>2263342</v>
      </c>
      <c r="H27" s="7">
        <f>'Kostot e Planit të Veprimit'!P135</f>
        <v>0</v>
      </c>
      <c r="I27" s="8">
        <f>'Kostot e Planit të Veprimit'!Q135</f>
        <v>2263342</v>
      </c>
      <c r="J27" s="7">
        <f>'Kostot e Planit të Veprimit'!O135</f>
        <v>2263342</v>
      </c>
      <c r="K27" s="7">
        <f>'Kostot e Planit të Veprimit'!S135</f>
        <v>0</v>
      </c>
      <c r="L27" s="8">
        <f>'Kostot e Planit të Veprimit'!Q135</f>
        <v>2263342</v>
      </c>
      <c r="M27" s="7">
        <f>'Kostot e Planit të Veprimit'!U135</f>
        <v>0</v>
      </c>
      <c r="N27" s="7">
        <f>'Kostot e Planit të Veprimit'!V135</f>
        <v>0</v>
      </c>
      <c r="O27" s="8">
        <f>'Kostot e Planit të Veprimit'!X135</f>
        <v>0</v>
      </c>
      <c r="P27" s="8">
        <f>'Kostot e Planit të Veprimit'!Y135</f>
        <v>0</v>
      </c>
      <c r="Q27" s="10">
        <f>I27/125</f>
        <v>18106.736000000001</v>
      </c>
    </row>
    <row r="28" spans="1:22" ht="144" customHeight="1" x14ac:dyDescent="0.25">
      <c r="B28" s="45" t="s">
        <v>121</v>
      </c>
      <c r="C28" s="1" t="s">
        <v>69</v>
      </c>
      <c r="D28" s="1" t="s">
        <v>66</v>
      </c>
      <c r="E28" s="2">
        <v>2021</v>
      </c>
      <c r="F28" s="2">
        <v>2027</v>
      </c>
      <c r="G28" s="7">
        <f>'Kostot e Planit të Veprimit'!O141</f>
        <v>2320322</v>
      </c>
      <c r="H28" s="7">
        <f>'Kostot e Planit të Veprimit'!P141</f>
        <v>0</v>
      </c>
      <c r="I28" s="8">
        <f>'Kostot e Planit të Veprimit'!Q141</f>
        <v>2320322</v>
      </c>
      <c r="J28" s="7">
        <f>'Kostot e Planit të Veprimit'!O141</f>
        <v>2320322</v>
      </c>
      <c r="K28" s="7">
        <f>'Kostot e Planit të Veprimit'!S141</f>
        <v>0</v>
      </c>
      <c r="L28" s="8">
        <f>'Kostot e Planit të Veprimit'!Q141</f>
        <v>2320322</v>
      </c>
      <c r="M28" s="7">
        <f>'Kostot e Planit të Veprimit'!U141</f>
        <v>0</v>
      </c>
      <c r="N28" s="7">
        <f>'Kostot e Planit të Veprimit'!V141</f>
        <v>0</v>
      </c>
      <c r="O28" s="8">
        <f>'Kostot e Planit të Veprimit'!X141</f>
        <v>0</v>
      </c>
      <c r="P28" s="8">
        <f>'Kostot e Planit të Veprimit'!Y141</f>
        <v>0</v>
      </c>
      <c r="Q28" s="10">
        <f>I28/125</f>
        <v>18562.576000000001</v>
      </c>
    </row>
    <row r="29" spans="1:22" ht="73.5" customHeight="1" x14ac:dyDescent="0.25">
      <c r="B29" s="45" t="s">
        <v>122</v>
      </c>
      <c r="C29" s="1" t="s">
        <v>69</v>
      </c>
      <c r="D29" s="1" t="s">
        <v>66</v>
      </c>
      <c r="E29" s="2">
        <v>2021</v>
      </c>
      <c r="F29" s="2">
        <v>2027</v>
      </c>
      <c r="G29" s="7">
        <f>'Kostot e Planit të Veprimit'!O145</f>
        <v>1200000</v>
      </c>
      <c r="H29" s="7">
        <f>'Kostot e Planit të Veprimit'!P145</f>
        <v>0</v>
      </c>
      <c r="I29" s="8">
        <f>'Kostot e Planit të Veprimit'!Q145</f>
        <v>1200000</v>
      </c>
      <c r="J29" s="7">
        <f>'Kostot e Planit të Veprimit'!O145</f>
        <v>1200000</v>
      </c>
      <c r="K29" s="7">
        <f>'Kostot e Planit të Veprimit'!S145</f>
        <v>0</v>
      </c>
      <c r="L29" s="8">
        <f>'Kostot e Planit të Veprimit'!Q145</f>
        <v>1200000</v>
      </c>
      <c r="M29" s="7">
        <f>'Kostot e Planit të Veprimit'!U145</f>
        <v>0</v>
      </c>
      <c r="N29" s="7">
        <f>'Kostot e Planit të Veprimit'!V145</f>
        <v>0</v>
      </c>
      <c r="O29" s="8">
        <f>'Kostot e Planit të Veprimit'!X145</f>
        <v>0</v>
      </c>
      <c r="P29" s="8">
        <f>'Kostot e Planit të Veprimit'!Y145</f>
        <v>0</v>
      </c>
      <c r="Q29" s="10">
        <f>I29/125</f>
        <v>9600</v>
      </c>
    </row>
    <row r="30" spans="1:22" ht="56.25" customHeight="1" thickBot="1" x14ac:dyDescent="0.3">
      <c r="B30" s="46" t="s">
        <v>87</v>
      </c>
      <c r="C30" s="3"/>
      <c r="D30" s="3"/>
      <c r="E30" s="3"/>
      <c r="F30" s="3"/>
      <c r="G30" s="31">
        <f>SUM(G27:G29)</f>
        <v>5783664</v>
      </c>
      <c r="H30" s="31">
        <f t="shared" ref="H30:P30" si="3">SUM(H27:H29)</f>
        <v>0</v>
      </c>
      <c r="I30" s="31">
        <f t="shared" si="3"/>
        <v>5783664</v>
      </c>
      <c r="J30" s="31">
        <f t="shared" si="3"/>
        <v>5783664</v>
      </c>
      <c r="K30" s="31">
        <f t="shared" si="3"/>
        <v>0</v>
      </c>
      <c r="L30" s="31">
        <f t="shared" si="3"/>
        <v>5783664</v>
      </c>
      <c r="M30" s="31">
        <f t="shared" si="3"/>
        <v>0</v>
      </c>
      <c r="N30" s="31">
        <f t="shared" si="3"/>
        <v>0</v>
      </c>
      <c r="O30" s="31">
        <f t="shared" si="3"/>
        <v>0</v>
      </c>
      <c r="P30" s="31">
        <f t="shared" si="3"/>
        <v>0</v>
      </c>
      <c r="Q30" s="30">
        <f t="shared" ref="Q30" si="4">SUM(Q27:Q29)</f>
        <v>46269.312000000005</v>
      </c>
    </row>
    <row r="31" spans="1:22" ht="64.5" customHeight="1" thickBot="1" x14ac:dyDescent="0.3">
      <c r="B31" s="11" t="s">
        <v>91</v>
      </c>
      <c r="C31" s="12"/>
      <c r="D31" s="12"/>
      <c r="E31" s="12"/>
      <c r="F31" s="12"/>
      <c r="G31" s="13">
        <f>G12+G22+G30</f>
        <v>2014633944</v>
      </c>
      <c r="H31" s="13">
        <f t="shared" ref="H31:Q31" si="5">H12+H22+H30</f>
        <v>1509995398</v>
      </c>
      <c r="I31" s="13">
        <f t="shared" si="5"/>
        <v>3524629342</v>
      </c>
      <c r="J31" s="13">
        <f t="shared" si="5"/>
        <v>1929633944</v>
      </c>
      <c r="K31" s="13">
        <f t="shared" si="5"/>
        <v>833915398</v>
      </c>
      <c r="L31" s="13">
        <f t="shared" si="5"/>
        <v>2763549342</v>
      </c>
      <c r="M31" s="13">
        <f t="shared" si="5"/>
        <v>85000000</v>
      </c>
      <c r="N31" s="13">
        <f t="shared" si="5"/>
        <v>676080000</v>
      </c>
      <c r="O31" s="13">
        <f>O12+O22+O30</f>
        <v>761080000</v>
      </c>
      <c r="P31" s="13">
        <f t="shared" si="5"/>
        <v>0</v>
      </c>
      <c r="Q31" s="13">
        <f t="shared" si="5"/>
        <v>30421563.505174313</v>
      </c>
    </row>
    <row r="34" spans="7:19" ht="21.75" customHeight="1" x14ac:dyDescent="0.25"/>
    <row r="35" spans="7:19" s="32" customFormat="1" ht="35.25" customHeight="1" x14ac:dyDescent="0.25">
      <c r="G35" s="33"/>
      <c r="H35" s="33"/>
      <c r="I35" s="33"/>
      <c r="J35" s="36"/>
      <c r="K35" s="36" t="s">
        <v>32</v>
      </c>
      <c r="L35" s="36" t="s">
        <v>33</v>
      </c>
      <c r="M35" s="36" t="s">
        <v>113</v>
      </c>
      <c r="N35" s="33"/>
      <c r="O35" s="33"/>
      <c r="P35" s="33"/>
      <c r="Q35" s="33"/>
      <c r="R35" s="34"/>
      <c r="S35" s="34"/>
    </row>
    <row r="36" spans="7:19" s="32" customFormat="1" ht="35.25" customHeight="1" x14ac:dyDescent="0.25">
      <c r="G36" s="37" t="s">
        <v>91</v>
      </c>
      <c r="H36" s="38">
        <f>I31</f>
        <v>3524629342</v>
      </c>
      <c r="I36" s="33"/>
      <c r="J36" s="36" t="s">
        <v>29</v>
      </c>
      <c r="K36" s="36">
        <f>G12</f>
        <v>1209400280</v>
      </c>
      <c r="L36" s="36">
        <f>H12</f>
        <v>684925000</v>
      </c>
      <c r="M36" s="36">
        <f>K36+L36</f>
        <v>1894325280</v>
      </c>
      <c r="N36" s="33"/>
      <c r="O36" s="33"/>
      <c r="P36" s="33"/>
      <c r="Q36" s="33"/>
      <c r="R36" s="34"/>
      <c r="S36" s="34"/>
    </row>
    <row r="37" spans="7:19" s="32" customFormat="1" ht="35.25" customHeight="1" x14ac:dyDescent="0.25">
      <c r="G37" s="37" t="s">
        <v>184</v>
      </c>
      <c r="H37" s="38">
        <f>L31</f>
        <v>2763549342</v>
      </c>
      <c r="I37" s="35"/>
      <c r="J37" s="36" t="s">
        <v>30</v>
      </c>
      <c r="K37" s="36">
        <f>G22</f>
        <v>799450000</v>
      </c>
      <c r="L37" s="36">
        <f>H22</f>
        <v>825070398</v>
      </c>
      <c r="M37" s="36">
        <f t="shared" ref="M37:M38" si="6">K37+L37</f>
        <v>1624520398</v>
      </c>
      <c r="N37" s="33"/>
      <c r="O37" s="33"/>
      <c r="P37" s="33"/>
      <c r="Q37" s="33"/>
      <c r="R37" s="34"/>
      <c r="S37" s="34"/>
    </row>
    <row r="38" spans="7:19" s="32" customFormat="1" ht="35.25" customHeight="1" x14ac:dyDescent="0.25">
      <c r="G38" s="37" t="s">
        <v>92</v>
      </c>
      <c r="H38" s="38">
        <f>O31</f>
        <v>761080000</v>
      </c>
      <c r="I38" s="35"/>
      <c r="J38" s="36" t="s">
        <v>31</v>
      </c>
      <c r="K38" s="36">
        <f>G30</f>
        <v>5783664</v>
      </c>
      <c r="L38" s="36">
        <f>H30</f>
        <v>0</v>
      </c>
      <c r="M38" s="36">
        <f t="shared" si="6"/>
        <v>5783664</v>
      </c>
      <c r="N38" s="33"/>
      <c r="O38" s="33"/>
      <c r="P38" s="33"/>
      <c r="Q38" s="33"/>
      <c r="R38" s="34"/>
      <c r="S38" s="34"/>
    </row>
    <row r="39" spans="7:19" s="32" customFormat="1" ht="44.25" customHeight="1" x14ac:dyDescent="0.25">
      <c r="G39" s="37" t="s">
        <v>293</v>
      </c>
      <c r="H39" s="38">
        <f>H36-H37-H38</f>
        <v>0</v>
      </c>
      <c r="I39" s="35"/>
      <c r="J39" s="33"/>
      <c r="K39" s="33"/>
      <c r="L39" s="33"/>
      <c r="M39" s="33"/>
      <c r="O39" s="34"/>
      <c r="P39" s="34"/>
    </row>
    <row r="40" spans="7:19" s="32" customFormat="1" ht="27.75" customHeight="1" x14ac:dyDescent="0.25">
      <c r="G40" s="33"/>
      <c r="H40" s="33"/>
      <c r="I40" s="33"/>
      <c r="J40" s="33"/>
      <c r="K40" s="33"/>
      <c r="L40" s="33"/>
      <c r="M40" s="33"/>
      <c r="N40" s="33"/>
      <c r="O40" s="33"/>
      <c r="P40" s="33"/>
      <c r="Q40" s="33"/>
      <c r="R40" s="34"/>
      <c r="S40" s="34"/>
    </row>
    <row r="41" spans="7:19" s="32" customFormat="1" ht="24" customHeight="1" x14ac:dyDescent="0.25">
      <c r="G41" s="33"/>
      <c r="H41" s="33"/>
      <c r="I41" s="33"/>
      <c r="J41" s="33"/>
      <c r="K41" s="33"/>
      <c r="L41" s="33"/>
      <c r="M41" s="33"/>
      <c r="N41" s="33"/>
      <c r="O41" s="33"/>
      <c r="P41" s="33"/>
      <c r="Q41" s="33"/>
      <c r="R41" s="34"/>
      <c r="S41" s="34"/>
    </row>
    <row r="42" spans="7:19" s="32" customFormat="1" ht="35.25" customHeight="1" x14ac:dyDescent="0.25">
      <c r="G42" s="39" t="s">
        <v>26</v>
      </c>
      <c r="H42" s="39">
        <f>G31</f>
        <v>2014633944</v>
      </c>
      <c r="I42" s="35"/>
      <c r="J42" s="33"/>
      <c r="K42" s="33"/>
      <c r="L42" s="33"/>
      <c r="M42" s="33"/>
      <c r="N42" s="33"/>
      <c r="O42" s="33"/>
      <c r="P42" s="33"/>
      <c r="Q42" s="33"/>
      <c r="R42" s="34"/>
      <c r="S42" s="34"/>
    </row>
    <row r="43" spans="7:19" s="32" customFormat="1" ht="35.25" customHeight="1" x14ac:dyDescent="0.25">
      <c r="G43" s="39" t="s">
        <v>27</v>
      </c>
      <c r="H43" s="39">
        <f>H31</f>
        <v>1509995398</v>
      </c>
      <c r="I43" s="35"/>
      <c r="J43" s="33"/>
      <c r="K43" s="33"/>
      <c r="L43" s="33"/>
      <c r="M43" s="33"/>
      <c r="N43" s="33"/>
      <c r="O43" s="33"/>
      <c r="P43" s="33"/>
      <c r="Q43" s="33"/>
      <c r="R43" s="34"/>
      <c r="S43" s="34"/>
    </row>
    <row r="44" spans="7:19" s="32" customFormat="1" ht="35.25" customHeight="1" x14ac:dyDescent="0.25">
      <c r="G44" s="39" t="s">
        <v>28</v>
      </c>
      <c r="H44" s="39">
        <f>I31</f>
        <v>3524629342</v>
      </c>
      <c r="I44" s="33"/>
      <c r="J44" s="33"/>
      <c r="K44" s="33"/>
      <c r="L44" s="33"/>
      <c r="M44" s="33"/>
      <c r="N44" s="33"/>
      <c r="O44" s="33"/>
      <c r="P44" s="33"/>
      <c r="Q44" s="33"/>
      <c r="R44" s="34"/>
      <c r="S44" s="34"/>
    </row>
    <row r="45" spans="7:19" s="32" customFormat="1" ht="35.25" customHeight="1" x14ac:dyDescent="0.25">
      <c r="G45" s="33"/>
      <c r="H45" s="33"/>
      <c r="I45" s="33"/>
      <c r="J45" s="33"/>
      <c r="K45" s="33"/>
      <c r="L45" s="33"/>
      <c r="M45" s="33"/>
      <c r="N45" s="33"/>
      <c r="O45" s="33"/>
      <c r="P45" s="33"/>
      <c r="Q45" s="33"/>
      <c r="R45" s="34"/>
      <c r="S45" s="34"/>
    </row>
    <row r="46" spans="7:19" s="32" customFormat="1" ht="35.25" customHeight="1" x14ac:dyDescent="0.25">
      <c r="G46" s="33"/>
      <c r="H46" s="33"/>
      <c r="I46" s="33"/>
      <c r="J46" s="33"/>
      <c r="K46" s="33"/>
      <c r="L46" s="33"/>
      <c r="M46" s="33"/>
      <c r="N46" s="33"/>
      <c r="O46" s="33"/>
      <c r="P46" s="33"/>
      <c r="Q46" s="33"/>
      <c r="R46" s="34"/>
      <c r="S46" s="34"/>
    </row>
    <row r="47" spans="7:19" s="32" customFormat="1" ht="35.25" customHeight="1" x14ac:dyDescent="0.25">
      <c r="G47" s="33"/>
      <c r="H47" s="33"/>
      <c r="I47" s="33"/>
      <c r="J47" s="33"/>
      <c r="K47" s="33"/>
      <c r="L47" s="33"/>
      <c r="M47" s="33"/>
      <c r="N47" s="33"/>
      <c r="O47" s="33"/>
      <c r="P47" s="33"/>
      <c r="Q47" s="33"/>
      <c r="R47" s="34"/>
      <c r="S47" s="34"/>
    </row>
    <row r="48" spans="7:19" s="32" customFormat="1" ht="35.25" customHeight="1" x14ac:dyDescent="0.25">
      <c r="G48" s="33"/>
      <c r="H48" s="33"/>
      <c r="I48" s="33"/>
      <c r="J48" s="33"/>
      <c r="K48" s="33"/>
      <c r="L48" s="33"/>
      <c r="M48" s="33"/>
      <c r="N48" s="33"/>
      <c r="O48" s="33"/>
      <c r="P48" s="33"/>
      <c r="Q48" s="33"/>
      <c r="R48" s="34"/>
      <c r="S48" s="34"/>
    </row>
  </sheetData>
  <mergeCells count="42">
    <mergeCell ref="B13:Q13"/>
    <mergeCell ref="C14:D14"/>
    <mergeCell ref="E14:F14"/>
    <mergeCell ref="J14:O14"/>
    <mergeCell ref="P14:P15"/>
    <mergeCell ref="J15:L15"/>
    <mergeCell ref="M15:O15"/>
    <mergeCell ref="G14:I15"/>
    <mergeCell ref="C15:C16"/>
    <mergeCell ref="D15:D16"/>
    <mergeCell ref="E15:E16"/>
    <mergeCell ref="F15:F16"/>
    <mergeCell ref="Q14:Q16"/>
    <mergeCell ref="B14:B16"/>
    <mergeCell ref="B2:Q2"/>
    <mergeCell ref="C3:D3"/>
    <mergeCell ref="E3:F3"/>
    <mergeCell ref="J3:O3"/>
    <mergeCell ref="P3:P4"/>
    <mergeCell ref="J4:L4"/>
    <mergeCell ref="M4:O4"/>
    <mergeCell ref="G3:I4"/>
    <mergeCell ref="C4:C5"/>
    <mergeCell ref="D4:D5"/>
    <mergeCell ref="E4:E5"/>
    <mergeCell ref="F4:F5"/>
    <mergeCell ref="Q3:Q5"/>
    <mergeCell ref="B3:B5"/>
    <mergeCell ref="B24:B26"/>
    <mergeCell ref="G24:I25"/>
    <mergeCell ref="J25:L25"/>
    <mergeCell ref="M25:O25"/>
    <mergeCell ref="B23:Q23"/>
    <mergeCell ref="C24:D24"/>
    <mergeCell ref="E24:F24"/>
    <mergeCell ref="J24:O24"/>
    <mergeCell ref="P24:P25"/>
    <mergeCell ref="Q24:Q26"/>
    <mergeCell ref="C25:C26"/>
    <mergeCell ref="D25:D26"/>
    <mergeCell ref="E25:E26"/>
    <mergeCell ref="F25:F26"/>
  </mergeCells>
  <pageMargins left="0.7" right="0.7" top="0.75" bottom="0.75" header="0.3" footer="0.3"/>
  <pageSetup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249977111117893"/>
  </sheetPr>
  <dimension ref="A1:F20"/>
  <sheetViews>
    <sheetView workbookViewId="0">
      <selection activeCell="F3" sqref="F3"/>
    </sheetView>
  </sheetViews>
  <sheetFormatPr defaultRowHeight="15" x14ac:dyDescent="0.25"/>
  <cols>
    <col min="1" max="1" width="27" customWidth="1"/>
    <col min="2" max="2" width="14.85546875" customWidth="1"/>
    <col min="3" max="3" width="15.140625" customWidth="1"/>
    <col min="4" max="4" width="17.85546875" customWidth="1"/>
    <col min="5" max="5" width="22.85546875" customWidth="1"/>
    <col min="6" max="6" width="27.140625" customWidth="1"/>
  </cols>
  <sheetData>
    <row r="1" spans="1:6" ht="15.75" thickBot="1" x14ac:dyDescent="0.3">
      <c r="A1" s="217" t="s">
        <v>100</v>
      </c>
      <c r="B1" s="217"/>
      <c r="C1" s="217"/>
      <c r="D1" s="217"/>
      <c r="E1" s="217"/>
    </row>
    <row r="2" spans="1:6" ht="24" x14ac:dyDescent="0.25">
      <c r="A2" s="220" t="s">
        <v>99</v>
      </c>
      <c r="B2" s="223" t="s">
        <v>98</v>
      </c>
      <c r="C2" s="29" t="s">
        <v>95</v>
      </c>
      <c r="D2" s="29" t="s">
        <v>96</v>
      </c>
      <c r="E2" s="25" t="s">
        <v>97</v>
      </c>
    </row>
    <row r="3" spans="1:6" x14ac:dyDescent="0.25">
      <c r="A3" s="221"/>
      <c r="B3" s="224"/>
      <c r="C3" s="26" t="s">
        <v>192</v>
      </c>
      <c r="D3" s="26" t="s">
        <v>184</v>
      </c>
      <c r="E3" s="27" t="s">
        <v>192</v>
      </c>
    </row>
    <row r="4" spans="1:6" ht="24.75" thickBot="1" x14ac:dyDescent="0.3">
      <c r="A4" s="222"/>
      <c r="B4" s="225"/>
      <c r="C4" s="16"/>
      <c r="D4" s="17" t="s">
        <v>34</v>
      </c>
      <c r="E4" s="28"/>
    </row>
    <row r="5" spans="1:6" ht="44.25" customHeight="1" thickBot="1" x14ac:dyDescent="0.3">
      <c r="A5" s="226" t="s">
        <v>123</v>
      </c>
      <c r="B5" s="18" t="s">
        <v>21</v>
      </c>
      <c r="C5" s="19">
        <f>'Qëllimi i Politikave'!G12</f>
        <v>1209400280</v>
      </c>
      <c r="D5" s="19">
        <f>'Qëllimi i Politikave'!J12+'Qëllimi i Politikave'!M12</f>
        <v>1209400280</v>
      </c>
      <c r="E5" s="218">
        <f>(C5+C6)-(D5+D6)</f>
        <v>0</v>
      </c>
    </row>
    <row r="6" spans="1:6" ht="49.5" customHeight="1" thickBot="1" x14ac:dyDescent="0.3">
      <c r="A6" s="227"/>
      <c r="B6" s="20" t="s">
        <v>22</v>
      </c>
      <c r="C6" s="21">
        <f>'Qëllimi i Politikave'!H12</f>
        <v>684925000</v>
      </c>
      <c r="D6" s="21">
        <f>'Qëllimi i Politikave'!K12+'Qëllimi i Politikave'!N12</f>
        <v>684925000</v>
      </c>
      <c r="E6" s="219"/>
    </row>
    <row r="7" spans="1:6" ht="31.5" customHeight="1" thickBot="1" x14ac:dyDescent="0.3">
      <c r="A7" s="228" t="s">
        <v>124</v>
      </c>
      <c r="B7" s="18" t="s">
        <v>21</v>
      </c>
      <c r="C7" s="19">
        <f>'Qëllimi i Politikave'!G22</f>
        <v>799450000</v>
      </c>
      <c r="D7" s="19">
        <f>'Qëllimi i Politikave'!J22+'Qëllimi i Politikave'!M22</f>
        <v>799450000</v>
      </c>
      <c r="E7" s="218">
        <f t="shared" ref="E7" si="0">(C7+C8)-(D7+D8)</f>
        <v>0</v>
      </c>
      <c r="F7" s="14"/>
    </row>
    <row r="8" spans="1:6" ht="29.25" customHeight="1" thickBot="1" x14ac:dyDescent="0.3">
      <c r="A8" s="227"/>
      <c r="B8" s="20" t="s">
        <v>22</v>
      </c>
      <c r="C8" s="21">
        <f>'Qëllimi i Politikave'!H22</f>
        <v>825070398</v>
      </c>
      <c r="D8" s="19">
        <f>'Qëllimi i Politikave'!K22+'Qëllimi i Politikave'!N22</f>
        <v>825070398</v>
      </c>
      <c r="E8" s="219"/>
    </row>
    <row r="9" spans="1:6" ht="45" customHeight="1" thickBot="1" x14ac:dyDescent="0.3">
      <c r="A9" s="229" t="s">
        <v>125</v>
      </c>
      <c r="B9" s="18" t="s">
        <v>21</v>
      </c>
      <c r="C9" s="19">
        <f>'Qëllimi i Politikave'!G30</f>
        <v>5783664</v>
      </c>
      <c r="D9" s="19">
        <f>'Qëllimi i Politikave'!J30+'Qëllimi i Politikave'!M30</f>
        <v>5783664</v>
      </c>
      <c r="E9" s="218">
        <f>(C9+C10)-(D9+D10)</f>
        <v>0</v>
      </c>
      <c r="F9" s="24"/>
    </row>
    <row r="10" spans="1:6" ht="49.5" customHeight="1" thickBot="1" x14ac:dyDescent="0.3">
      <c r="A10" s="230"/>
      <c r="B10" s="20" t="s">
        <v>22</v>
      </c>
      <c r="C10" s="21">
        <f>'Qëllimi i Politikave'!H30</f>
        <v>0</v>
      </c>
      <c r="D10" s="19">
        <f>'Qëllimi i Politikave'!K30+'Qëllimi i Politikave'!N30</f>
        <v>0</v>
      </c>
      <c r="E10" s="219"/>
    </row>
    <row r="11" spans="1:6" ht="26.25" customHeight="1" thickBot="1" x14ac:dyDescent="0.3">
      <c r="A11" s="40" t="s">
        <v>35</v>
      </c>
      <c r="B11" s="22"/>
      <c r="C11" s="23">
        <f>SUM(C5:C10)</f>
        <v>3524629342</v>
      </c>
      <c r="D11" s="23">
        <f>SUM(D5:D10)</f>
        <v>3524629342</v>
      </c>
      <c r="E11" s="23">
        <f>SUM(E5:E10)</f>
        <v>0</v>
      </c>
    </row>
    <row r="12" spans="1:6" x14ac:dyDescent="0.25">
      <c r="A12" s="41" t="s">
        <v>36</v>
      </c>
      <c r="B12" s="213"/>
      <c r="C12" s="215">
        <f>C11/109</f>
        <v>32336049.009174313</v>
      </c>
      <c r="D12" s="215">
        <f>D11/109</f>
        <v>32336049.009174313</v>
      </c>
      <c r="E12" s="215">
        <f>E11/109</f>
        <v>0</v>
      </c>
    </row>
    <row r="13" spans="1:6" ht="18.75" customHeight="1" thickBot="1" x14ac:dyDescent="0.3">
      <c r="A13" s="42" t="s">
        <v>294</v>
      </c>
      <c r="B13" s="214"/>
      <c r="C13" s="216"/>
      <c r="D13" s="216"/>
      <c r="E13" s="216"/>
    </row>
    <row r="15" spans="1:6" x14ac:dyDescent="0.25">
      <c r="D15" s="14"/>
    </row>
    <row r="16" spans="1:6" x14ac:dyDescent="0.25">
      <c r="C16" s="43"/>
      <c r="D16" s="43"/>
    </row>
    <row r="17" spans="4:5" x14ac:dyDescent="0.25">
      <c r="D17" s="43"/>
    </row>
    <row r="18" spans="4:5" x14ac:dyDescent="0.25">
      <c r="D18" s="44"/>
      <c r="E18" s="43"/>
    </row>
    <row r="20" spans="4:5" x14ac:dyDescent="0.25">
      <c r="D20" s="44"/>
      <c r="E20" s="44"/>
    </row>
  </sheetData>
  <mergeCells count="13">
    <mergeCell ref="B12:B13"/>
    <mergeCell ref="C12:C13"/>
    <mergeCell ref="D12:D13"/>
    <mergeCell ref="E12:E13"/>
    <mergeCell ref="A1:E1"/>
    <mergeCell ref="E7:E8"/>
    <mergeCell ref="A2:A4"/>
    <mergeCell ref="B2:B4"/>
    <mergeCell ref="A5:A6"/>
    <mergeCell ref="E5:E6"/>
    <mergeCell ref="A7:A8"/>
    <mergeCell ref="E9:E10"/>
    <mergeCell ref="A9:A1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3</vt:i4>
      </vt:variant>
      <vt:variant>
        <vt:lpstr>Charts</vt:lpstr>
      </vt:variant>
      <vt:variant>
        <vt:i4>3</vt:i4>
      </vt:variant>
      <vt:variant>
        <vt:lpstr>Named Ranges</vt:lpstr>
      </vt:variant>
      <vt:variant>
        <vt:i4>1</vt:i4>
      </vt:variant>
    </vt:vector>
  </HeadingPairs>
  <TitlesOfParts>
    <vt:vector size="7" baseType="lpstr">
      <vt:lpstr>Kostot e Planit të Veprimit</vt:lpstr>
      <vt:lpstr>Qëllimi i Politikave</vt:lpstr>
      <vt:lpstr>Nevojat Kapitale</vt:lpstr>
      <vt:lpstr>Grafik-Kostot</vt:lpstr>
      <vt:lpstr>Grafik-Ndarja e kostove</vt:lpstr>
      <vt:lpstr>Grafik- Qëllimi i Politikave</vt:lpstr>
      <vt:lpstr>'Nevojat Kapitale'!_Hlk14952534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Oriana Arapi</dc:creator>
  <cp:lastModifiedBy>Blerina Ibro</cp:lastModifiedBy>
  <cp:lastPrinted>2019-02-26T15:36:06Z</cp:lastPrinted>
  <dcterms:created xsi:type="dcterms:W3CDTF">2019-02-21T16:54:35Z</dcterms:created>
  <dcterms:modified xsi:type="dcterms:W3CDTF">2024-05-24T09:59:05Z</dcterms:modified>
</cp:coreProperties>
</file>