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8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Katerina.Gjorgo\Desktop\PKV Antitrafik 2024-2025\Derguar per mendim dhe konsultim publik\"/>
    </mc:Choice>
  </mc:AlternateContent>
  <xr:revisionPtr revIDLastSave="0" documentId="13_ncr:1_{DFD53161-8000-42CA-A12E-A160109742F8}" xr6:coauthVersionLast="36" xr6:coauthVersionMax="47" xr10:uidLastSave="{00000000-0000-0000-0000-000000000000}"/>
  <bookViews>
    <workbookView xWindow="0" yWindow="0" windowWidth="28800" windowHeight="11625" tabRatio="821" xr2:uid="{00000000-000D-0000-FFFF-FFFF00000000}"/>
  </bookViews>
  <sheets>
    <sheet name="Kostimi i planit te veprimit" sheetId="2" r:id="rId1"/>
    <sheet name="Totali_Qellimet politike" sheetId="3" r:id="rId2"/>
    <sheet name="Nevojat kapitale" sheetId="18" r:id="rId3"/>
    <sheet name="Grafik Kostot" sheetId="14" r:id="rId4"/>
    <sheet name="Grafik-Ndarja e kostove" sheetId="15" r:id="rId5"/>
    <sheet name="Grafik_ Qellimet e politikave" sheetId="16" r:id="rId6"/>
    <sheet name="Sheet1" sheetId="19" r:id="rId7"/>
  </sheets>
  <definedNames>
    <definedName name="_Hlk14952534" localSheetId="2">'Nevojat kapitale'!$C$12</definedName>
  </definedNames>
  <calcPr calcId="191029"/>
</workbook>
</file>

<file path=xl/calcChain.xml><?xml version="1.0" encoding="utf-8"?>
<calcChain xmlns="http://schemas.openxmlformats.org/spreadsheetml/2006/main">
  <c r="AP61" i="2" l="1"/>
  <c r="AO61" i="2"/>
  <c r="AL61" i="2"/>
  <c r="AK61" i="2"/>
  <c r="AI61" i="2"/>
  <c r="AH61" i="2"/>
  <c r="Q61" i="2"/>
  <c r="P61" i="2"/>
  <c r="N61" i="2"/>
  <c r="M61" i="2"/>
  <c r="K61" i="2"/>
  <c r="J61" i="2"/>
  <c r="AG116" i="2"/>
  <c r="N23" i="3"/>
  <c r="M23" i="3"/>
  <c r="AF110" i="2"/>
  <c r="AF111" i="2"/>
  <c r="AF112" i="2"/>
  <c r="AF113" i="2"/>
  <c r="AF114" i="2"/>
  <c r="AF109" i="2"/>
  <c r="AE106" i="2"/>
  <c r="AE107" i="2"/>
  <c r="AE105" i="2"/>
  <c r="AF106" i="2"/>
  <c r="AF107" i="2"/>
  <c r="AF105" i="2"/>
  <c r="Q22" i="3"/>
  <c r="P22" i="3"/>
  <c r="Q23" i="3"/>
  <c r="N22" i="3"/>
  <c r="M22" i="3"/>
  <c r="L99" i="2"/>
  <c r="L100" i="2"/>
  <c r="O99" i="2"/>
  <c r="O100" i="2"/>
  <c r="O94" i="2"/>
  <c r="O95" i="2"/>
  <c r="O96" i="2"/>
  <c r="O97" i="2"/>
  <c r="O98" i="2"/>
  <c r="L94" i="2"/>
  <c r="L95" i="2"/>
  <c r="L96" i="2"/>
  <c r="L97" i="2"/>
  <c r="L98" i="2"/>
  <c r="O93" i="2"/>
  <c r="L93" i="2"/>
  <c r="AR88" i="2"/>
  <c r="R100" i="2"/>
  <c r="AH89" i="2"/>
  <c r="AE89" i="2"/>
  <c r="AE91" i="2" l="1"/>
  <c r="AE90" i="2"/>
  <c r="AE86" i="2"/>
  <c r="AE87" i="2"/>
  <c r="AE85" i="2"/>
  <c r="AM101" i="2"/>
  <c r="AF95" i="2"/>
  <c r="AF96" i="2"/>
  <c r="AF97" i="2"/>
  <c r="AF98" i="2"/>
  <c r="AF99" i="2"/>
  <c r="AF100" i="2"/>
  <c r="AF94" i="2"/>
  <c r="AE94" i="2"/>
  <c r="AE95" i="2"/>
  <c r="AE96" i="2"/>
  <c r="AE97" i="2"/>
  <c r="AE98" i="2"/>
  <c r="AE99" i="2"/>
  <c r="AE100" i="2"/>
  <c r="AF93" i="2"/>
  <c r="AE93" i="2"/>
  <c r="AH49" i="2" l="1"/>
  <c r="AE46" i="2"/>
  <c r="AE47" i="2"/>
  <c r="AE48" i="2"/>
  <c r="AE49" i="2"/>
  <c r="AE50" i="2"/>
  <c r="AE51" i="2"/>
  <c r="AE52" i="2"/>
  <c r="AE53" i="2"/>
  <c r="AE54" i="2"/>
  <c r="AE55" i="2"/>
  <c r="AE56" i="2"/>
  <c r="AE57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45" i="2"/>
  <c r="AE45" i="2"/>
  <c r="AP44" i="2"/>
  <c r="AO44" i="2"/>
  <c r="AL44" i="2"/>
  <c r="AK44" i="2"/>
  <c r="AH44" i="2"/>
  <c r="P44" i="2"/>
  <c r="N44" i="2"/>
  <c r="M44" i="2"/>
  <c r="K44" i="2"/>
  <c r="J44" i="2"/>
  <c r="AH57" i="2"/>
  <c r="AF41" i="2" l="1"/>
  <c r="AF42" i="2"/>
  <c r="AF43" i="2"/>
  <c r="AF40" i="2"/>
  <c r="AE41" i="2"/>
  <c r="AE42" i="2"/>
  <c r="AE43" i="2"/>
  <c r="AE40" i="2"/>
  <c r="AH29" i="2"/>
  <c r="AH28" i="2"/>
  <c r="AE28" i="2"/>
  <c r="AE29" i="2"/>
  <c r="AE27" i="2"/>
  <c r="AF28" i="2"/>
  <c r="AF29" i="2"/>
  <c r="AF27" i="2"/>
  <c r="AH11" i="2"/>
  <c r="AH19" i="2"/>
  <c r="AI11" i="2"/>
  <c r="AF21" i="2"/>
  <c r="AF22" i="2"/>
  <c r="AF23" i="2"/>
  <c r="AF24" i="2"/>
  <c r="AF25" i="2"/>
  <c r="AF20" i="2"/>
  <c r="AE21" i="2"/>
  <c r="AE22" i="2"/>
  <c r="AE23" i="2"/>
  <c r="AE24" i="2"/>
  <c r="AE25" i="2"/>
  <c r="AE20" i="2"/>
  <c r="AF13" i="2"/>
  <c r="AF14" i="2"/>
  <c r="AF15" i="2"/>
  <c r="AF16" i="2"/>
  <c r="AF17" i="2"/>
  <c r="AF18" i="2"/>
  <c r="AF12" i="2"/>
  <c r="AE13" i="2"/>
  <c r="AE14" i="2"/>
  <c r="AE15" i="2"/>
  <c r="AE16" i="2"/>
  <c r="AE17" i="2"/>
  <c r="AE18" i="2"/>
  <c r="AE12" i="2"/>
  <c r="AQ18" i="2" l="1"/>
  <c r="AN18" i="2"/>
  <c r="AJ18" i="2"/>
  <c r="AG18" i="2"/>
  <c r="R18" i="2"/>
  <c r="O18" i="2"/>
  <c r="J11" i="2"/>
  <c r="AE62" i="2"/>
  <c r="AF62" i="2"/>
  <c r="AR18" i="2" l="1"/>
  <c r="AP92" i="2"/>
  <c r="AO92" i="2"/>
  <c r="AL92" i="2"/>
  <c r="AK92" i="2"/>
  <c r="AI92" i="2"/>
  <c r="AH92" i="2"/>
  <c r="Q92" i="2"/>
  <c r="P92" i="2"/>
  <c r="N92" i="2"/>
  <c r="M92" i="2"/>
  <c r="K92" i="2"/>
  <c r="J92" i="2"/>
  <c r="J101" i="2" s="1"/>
  <c r="AP88" i="2"/>
  <c r="AO88" i="2"/>
  <c r="AL88" i="2"/>
  <c r="AK88" i="2"/>
  <c r="AI88" i="2"/>
  <c r="AH88" i="2"/>
  <c r="Q88" i="2"/>
  <c r="P88" i="2"/>
  <c r="N88" i="2"/>
  <c r="M88" i="2"/>
  <c r="K88" i="2"/>
  <c r="J88" i="2"/>
  <c r="AP84" i="2"/>
  <c r="AP101" i="2" s="1"/>
  <c r="AO84" i="2"/>
  <c r="AO101" i="2" s="1"/>
  <c r="AL84" i="2"/>
  <c r="AL101" i="2" s="1"/>
  <c r="AK84" i="2"/>
  <c r="AK101" i="2" s="1"/>
  <c r="AI84" i="2"/>
  <c r="AI101" i="2" s="1"/>
  <c r="K22" i="3" s="1"/>
  <c r="AH84" i="2"/>
  <c r="AH101" i="2" s="1"/>
  <c r="J22" i="3" s="1"/>
  <c r="Q84" i="2"/>
  <c r="Q101" i="2" s="1"/>
  <c r="P84" i="2"/>
  <c r="P101" i="2" s="1"/>
  <c r="N84" i="2"/>
  <c r="M84" i="2"/>
  <c r="K84" i="2"/>
  <c r="K101" i="2" s="1"/>
  <c r="J84" i="2"/>
  <c r="AN99" i="2"/>
  <c r="AN98" i="2"/>
  <c r="AN97" i="2"/>
  <c r="AN96" i="2"/>
  <c r="AN95" i="2"/>
  <c r="AN94" i="2"/>
  <c r="AN93" i="2"/>
  <c r="AQ99" i="2"/>
  <c r="AQ98" i="2"/>
  <c r="AQ97" i="2"/>
  <c r="AQ96" i="2"/>
  <c r="AQ95" i="2"/>
  <c r="AQ94" i="2"/>
  <c r="AQ93" i="2"/>
  <c r="AG99" i="2"/>
  <c r="AJ99" i="2"/>
  <c r="AJ98" i="2"/>
  <c r="AJ97" i="2"/>
  <c r="AJ96" i="2"/>
  <c r="AJ95" i="2"/>
  <c r="AJ94" i="2"/>
  <c r="AJ93" i="2"/>
  <c r="AG98" i="2"/>
  <c r="AG97" i="2"/>
  <c r="AG96" i="2"/>
  <c r="AG95" i="2"/>
  <c r="AG94" i="2"/>
  <c r="AG93" i="2"/>
  <c r="N108" i="2"/>
  <c r="K108" i="2"/>
  <c r="AF108" i="2" s="1"/>
  <c r="AN107" i="2"/>
  <c r="AM75" i="2"/>
  <c r="AM58" i="2"/>
  <c r="AQ54" i="2"/>
  <c r="AQ55" i="2"/>
  <c r="AQ56" i="2"/>
  <c r="AQ57" i="2"/>
  <c r="AJ54" i="2"/>
  <c r="AJ55" i="2"/>
  <c r="AJ56" i="2"/>
  <c r="AJ57" i="2"/>
  <c r="R54" i="2"/>
  <c r="R55" i="2"/>
  <c r="R56" i="2"/>
  <c r="R57" i="2"/>
  <c r="O54" i="2"/>
  <c r="O55" i="2"/>
  <c r="O56" i="2"/>
  <c r="O57" i="2"/>
  <c r="L54" i="2"/>
  <c r="L55" i="2"/>
  <c r="L56" i="2"/>
  <c r="L57" i="2"/>
  <c r="AM31" i="2"/>
  <c r="K26" i="2"/>
  <c r="AP11" i="2"/>
  <c r="AO11" i="2"/>
  <c r="AL11" i="2"/>
  <c r="AK11" i="2"/>
  <c r="Q11" i="2"/>
  <c r="P11" i="2"/>
  <c r="N11" i="2"/>
  <c r="M11" i="2"/>
  <c r="K11" i="2"/>
  <c r="L18" i="2"/>
  <c r="AG17" i="2"/>
  <c r="O114" i="2"/>
  <c r="O113" i="2"/>
  <c r="O112" i="2"/>
  <c r="O111" i="2"/>
  <c r="O110" i="2"/>
  <c r="O109" i="2"/>
  <c r="L43" i="2"/>
  <c r="O43" i="2"/>
  <c r="R43" i="2"/>
  <c r="U43" i="2"/>
  <c r="X43" i="2"/>
  <c r="AA43" i="2"/>
  <c r="AD43" i="2"/>
  <c r="AJ43" i="2"/>
  <c r="AN43" i="2"/>
  <c r="AQ43" i="2"/>
  <c r="AP39" i="2"/>
  <c r="AO39" i="2"/>
  <c r="AL39" i="2"/>
  <c r="AK39" i="2"/>
  <c r="AI39" i="2"/>
  <c r="AH39" i="2"/>
  <c r="AC39" i="2"/>
  <c r="AB39" i="2"/>
  <c r="Z39" i="2"/>
  <c r="Y39" i="2"/>
  <c r="W39" i="2"/>
  <c r="V39" i="2"/>
  <c r="T39" i="2"/>
  <c r="S39" i="2"/>
  <c r="Q39" i="2"/>
  <c r="P39" i="2"/>
  <c r="N39" i="2"/>
  <c r="M39" i="2"/>
  <c r="K39" i="2"/>
  <c r="J39" i="2"/>
  <c r="AI26" i="2"/>
  <c r="AH26" i="2"/>
  <c r="AL26" i="2"/>
  <c r="AK26" i="2"/>
  <c r="AP26" i="2"/>
  <c r="AO26" i="2"/>
  <c r="AC26" i="2"/>
  <c r="AB26" i="2"/>
  <c r="Z26" i="2"/>
  <c r="Y26" i="2"/>
  <c r="W26" i="2"/>
  <c r="V26" i="2"/>
  <c r="T26" i="2"/>
  <c r="S26" i="2"/>
  <c r="Q26" i="2"/>
  <c r="P26" i="2"/>
  <c r="N26" i="2"/>
  <c r="M26" i="2"/>
  <c r="J26" i="2"/>
  <c r="AP19" i="2"/>
  <c r="AO19" i="2"/>
  <c r="AL19" i="2"/>
  <c r="AK19" i="2"/>
  <c r="AI19" i="2"/>
  <c r="AC19" i="2"/>
  <c r="AB19" i="2"/>
  <c r="Z19" i="2"/>
  <c r="Y19" i="2"/>
  <c r="W19" i="2"/>
  <c r="V19" i="2"/>
  <c r="T19" i="2"/>
  <c r="S19" i="2"/>
  <c r="Q19" i="2"/>
  <c r="P19" i="2"/>
  <c r="N19" i="2"/>
  <c r="M19" i="2"/>
  <c r="K19" i="2"/>
  <c r="J19" i="2"/>
  <c r="AD22" i="2"/>
  <c r="AD23" i="2"/>
  <c r="AD24" i="2"/>
  <c r="AD25" i="2"/>
  <c r="AJ22" i="2"/>
  <c r="AJ23" i="2"/>
  <c r="AJ24" i="2"/>
  <c r="AJ25" i="2"/>
  <c r="AN22" i="2"/>
  <c r="AN23" i="2"/>
  <c r="AN24" i="2"/>
  <c r="AN25" i="2"/>
  <c r="AQ22" i="2"/>
  <c r="AQ23" i="2"/>
  <c r="AQ24" i="2"/>
  <c r="AQ25" i="2"/>
  <c r="AA22" i="2"/>
  <c r="AA23" i="2"/>
  <c r="AA24" i="2"/>
  <c r="AA25" i="2"/>
  <c r="X22" i="2"/>
  <c r="X23" i="2"/>
  <c r="X24" i="2"/>
  <c r="X25" i="2"/>
  <c r="U22" i="2"/>
  <c r="U23" i="2"/>
  <c r="U24" i="2"/>
  <c r="U25" i="2"/>
  <c r="R22" i="2"/>
  <c r="R23" i="2"/>
  <c r="R24" i="2"/>
  <c r="R25" i="2"/>
  <c r="O22" i="2"/>
  <c r="O23" i="2"/>
  <c r="O24" i="2"/>
  <c r="O25" i="2"/>
  <c r="L22" i="2"/>
  <c r="L23" i="2"/>
  <c r="L24" i="2"/>
  <c r="L25" i="2"/>
  <c r="L17" i="2"/>
  <c r="O17" i="2"/>
  <c r="R17" i="2"/>
  <c r="U17" i="2"/>
  <c r="X17" i="2"/>
  <c r="AA17" i="2"/>
  <c r="AD17" i="2"/>
  <c r="AJ17" i="2"/>
  <c r="AN17" i="2"/>
  <c r="AQ17" i="2"/>
  <c r="AA107" i="2"/>
  <c r="AA106" i="2"/>
  <c r="AA105" i="2"/>
  <c r="AD107" i="2"/>
  <c r="AD106" i="2"/>
  <c r="AD105" i="2"/>
  <c r="AF91" i="2"/>
  <c r="AF90" i="2"/>
  <c r="AF89" i="2"/>
  <c r="AF87" i="2"/>
  <c r="AF86" i="2"/>
  <c r="AF85" i="2"/>
  <c r="AR98" i="2" l="1"/>
  <c r="N101" i="2"/>
  <c r="AF101" i="2" s="1"/>
  <c r="AR97" i="2"/>
  <c r="AE92" i="2"/>
  <c r="AF92" i="2"/>
  <c r="M101" i="2"/>
  <c r="AF88" i="2"/>
  <c r="AE88" i="2"/>
  <c r="AR96" i="2"/>
  <c r="AE84" i="2"/>
  <c r="AF39" i="2"/>
  <c r="AE19" i="2"/>
  <c r="AF19" i="2"/>
  <c r="AE39" i="2"/>
  <c r="J58" i="2"/>
  <c r="AR93" i="2"/>
  <c r="AR94" i="2"/>
  <c r="AR99" i="2"/>
  <c r="AR95" i="2"/>
  <c r="AE26" i="2"/>
  <c r="AF26" i="2"/>
  <c r="AM76" i="2"/>
  <c r="L26" i="2"/>
  <c r="AG55" i="2"/>
  <c r="AR55" i="2" s="1"/>
  <c r="AG56" i="2"/>
  <c r="AR56" i="2" s="1"/>
  <c r="AG54" i="2"/>
  <c r="AR54" i="2" s="1"/>
  <c r="AG57" i="2"/>
  <c r="AR57" i="2" s="1"/>
  <c r="AN19" i="2"/>
  <c r="AG43" i="2"/>
  <c r="AR43" i="2" s="1"/>
  <c r="AG22" i="2"/>
  <c r="AR22" i="2" s="1"/>
  <c r="AG25" i="2"/>
  <c r="AR25" i="2" s="1"/>
  <c r="AG24" i="2"/>
  <c r="AR24" i="2" s="1"/>
  <c r="AG23" i="2"/>
  <c r="AR23" i="2" s="1"/>
  <c r="AR17" i="2"/>
  <c r="L114" i="2" l="1"/>
  <c r="L113" i="2"/>
  <c r="L112" i="2"/>
  <c r="L111" i="2"/>
  <c r="L110" i="2"/>
  <c r="L109" i="2"/>
  <c r="R114" i="2"/>
  <c r="R113" i="2"/>
  <c r="R112" i="2"/>
  <c r="R111" i="2"/>
  <c r="R110" i="2"/>
  <c r="R109" i="2"/>
  <c r="P108" i="2"/>
  <c r="Q108" i="2"/>
  <c r="U114" i="2"/>
  <c r="U113" i="2"/>
  <c r="U112" i="2"/>
  <c r="U111" i="2"/>
  <c r="U110" i="2"/>
  <c r="U109" i="2"/>
  <c r="X114" i="2"/>
  <c r="X113" i="2"/>
  <c r="X112" i="2"/>
  <c r="X111" i="2"/>
  <c r="X110" i="2"/>
  <c r="X109" i="2"/>
  <c r="AA114" i="2"/>
  <c r="AA113" i="2"/>
  <c r="AA112" i="2"/>
  <c r="AA111" i="2"/>
  <c r="AA110" i="2"/>
  <c r="AA109" i="2"/>
  <c r="AD114" i="2"/>
  <c r="AD113" i="2"/>
  <c r="AD112" i="2"/>
  <c r="AD111" i="2"/>
  <c r="AD110" i="2"/>
  <c r="AD109" i="2"/>
  <c r="AE114" i="2"/>
  <c r="AE113" i="2"/>
  <c r="AE112" i="2"/>
  <c r="AE111" i="2"/>
  <c r="AE110" i="2"/>
  <c r="AE109" i="2"/>
  <c r="AJ114" i="2"/>
  <c r="AJ112" i="2"/>
  <c r="AJ111" i="2"/>
  <c r="AJ110" i="2"/>
  <c r="AJ109" i="2"/>
  <c r="AN114" i="2"/>
  <c r="AN113" i="2"/>
  <c r="AN112" i="2"/>
  <c r="AN111" i="2"/>
  <c r="AN110" i="2"/>
  <c r="AN109" i="2"/>
  <c r="AQ114" i="2"/>
  <c r="AQ113" i="2"/>
  <c r="AQ112" i="2"/>
  <c r="AQ111" i="2"/>
  <c r="AQ110" i="2"/>
  <c r="AQ109" i="2"/>
  <c r="AP108" i="2"/>
  <c r="AO108" i="2"/>
  <c r="AL108" i="2"/>
  <c r="AK108" i="2"/>
  <c r="AI108" i="2"/>
  <c r="AC108" i="2"/>
  <c r="AB108" i="2"/>
  <c r="Z108" i="2"/>
  <c r="Y108" i="2"/>
  <c r="W108" i="2"/>
  <c r="V108" i="2"/>
  <c r="T108" i="2"/>
  <c r="S108" i="2"/>
  <c r="M108" i="2"/>
  <c r="J108" i="2"/>
  <c r="AQ107" i="2"/>
  <c r="AJ107" i="2"/>
  <c r="AD100" i="2"/>
  <c r="AD91" i="2"/>
  <c r="AD90" i="2"/>
  <c r="AD89" i="2"/>
  <c r="AD87" i="2"/>
  <c r="AD86" i="2"/>
  <c r="AD85" i="2"/>
  <c r="AA100" i="2"/>
  <c r="AA91" i="2"/>
  <c r="AA90" i="2"/>
  <c r="AA89" i="2"/>
  <c r="AA87" i="2"/>
  <c r="AA86" i="2"/>
  <c r="AA85" i="2"/>
  <c r="X107" i="2"/>
  <c r="U107" i="2"/>
  <c r="R107" i="2"/>
  <c r="O107" i="2"/>
  <c r="L107" i="2"/>
  <c r="AI104" i="2"/>
  <c r="AH104" i="2"/>
  <c r="AL104" i="2"/>
  <c r="AK104" i="2"/>
  <c r="AP104" i="2"/>
  <c r="AO104" i="2"/>
  <c r="AC104" i="2"/>
  <c r="AC115" i="2" s="1"/>
  <c r="AB104" i="2"/>
  <c r="Z104" i="2"/>
  <c r="Y104" i="2"/>
  <c r="W104" i="2"/>
  <c r="V104" i="2"/>
  <c r="T104" i="2"/>
  <c r="S104" i="2"/>
  <c r="Q104" i="2"/>
  <c r="P104" i="2"/>
  <c r="P115" i="2" s="1"/>
  <c r="N104" i="2"/>
  <c r="N115" i="2" s="1"/>
  <c r="M104" i="2"/>
  <c r="K104" i="2"/>
  <c r="J104" i="2"/>
  <c r="K115" i="2" l="1"/>
  <c r="AF104" i="2"/>
  <c r="AO115" i="2"/>
  <c r="AK115" i="2"/>
  <c r="AL115" i="2"/>
  <c r="M115" i="2"/>
  <c r="Q115" i="2"/>
  <c r="AI115" i="2"/>
  <c r="K23" i="3" s="1"/>
  <c r="V115" i="2"/>
  <c r="AP115" i="2"/>
  <c r="J115" i="2"/>
  <c r="S115" i="2"/>
  <c r="W115" i="2"/>
  <c r="T115" i="2"/>
  <c r="Z115" i="2"/>
  <c r="Y115" i="2"/>
  <c r="AB115" i="2"/>
  <c r="AD104" i="2"/>
  <c r="AA104" i="2"/>
  <c r="AA108" i="2"/>
  <c r="L108" i="2"/>
  <c r="X108" i="2"/>
  <c r="AG110" i="2"/>
  <c r="AR110" i="2" s="1"/>
  <c r="AG107" i="2"/>
  <c r="AR107" i="2" s="1"/>
  <c r="AD108" i="2"/>
  <c r="AG113" i="2"/>
  <c r="AG114" i="2"/>
  <c r="AR114" i="2" s="1"/>
  <c r="AG109" i="2"/>
  <c r="AR109" i="2" s="1"/>
  <c r="O108" i="2"/>
  <c r="AN108" i="2"/>
  <c r="AG111" i="2"/>
  <c r="AR111" i="2" s="1"/>
  <c r="R108" i="2"/>
  <c r="AG112" i="2"/>
  <c r="AR112" i="2" s="1"/>
  <c r="U108" i="2"/>
  <c r="AQ108" i="2"/>
  <c r="AE108" i="2"/>
  <c r="AE104" i="2"/>
  <c r="AE74" i="2"/>
  <c r="AD74" i="2"/>
  <c r="O74" i="2"/>
  <c r="R74" i="2"/>
  <c r="U74" i="2"/>
  <c r="X74" i="2"/>
  <c r="AA74" i="2"/>
  <c r="AJ74" i="2"/>
  <c r="AQ74" i="2"/>
  <c r="AN74" i="2"/>
  <c r="AF74" i="2"/>
  <c r="AF115" i="2" l="1"/>
  <c r="AE115" i="2"/>
  <c r="AA115" i="2"/>
  <c r="AD115" i="2"/>
  <c r="AG108" i="2"/>
  <c r="AG74" i="2"/>
  <c r="AR74" i="2" s="1"/>
  <c r="AH108" i="2" l="1"/>
  <c r="AH115" i="2" s="1"/>
  <c r="J23" i="3" s="1"/>
  <c r="J24" i="3" s="1"/>
  <c r="AJ113" i="2"/>
  <c r="AR113" i="2" s="1"/>
  <c r="H23" i="3"/>
  <c r="G23" i="3"/>
  <c r="L74" i="2"/>
  <c r="AF73" i="2"/>
  <c r="AF72" i="2"/>
  <c r="AF71" i="2"/>
  <c r="AF70" i="2"/>
  <c r="AE73" i="2"/>
  <c r="AE72" i="2"/>
  <c r="AE71" i="2"/>
  <c r="AE70" i="2"/>
  <c r="AJ108" i="2" l="1"/>
  <c r="AR108" i="2" s="1"/>
  <c r="AD73" i="2"/>
  <c r="AD72" i="2"/>
  <c r="AD71" i="2"/>
  <c r="AD70" i="2"/>
  <c r="AA73" i="2"/>
  <c r="AA72" i="2"/>
  <c r="AA71" i="2"/>
  <c r="AA70" i="2"/>
  <c r="AF69" i="2"/>
  <c r="AF68" i="2"/>
  <c r="AF67" i="2"/>
  <c r="AF66" i="2"/>
  <c r="AF65" i="2"/>
  <c r="AF64" i="2"/>
  <c r="AF63" i="2"/>
  <c r="AE69" i="2"/>
  <c r="AE68" i="2"/>
  <c r="AE67" i="2"/>
  <c r="AE66" i="2"/>
  <c r="AE65" i="2"/>
  <c r="AE64" i="2"/>
  <c r="AE63" i="2"/>
  <c r="AP75" i="2"/>
  <c r="AO75" i="2"/>
  <c r="Q16" i="3" s="1"/>
  <c r="AL75" i="2"/>
  <c r="N16" i="3" s="1"/>
  <c r="AK75" i="2"/>
  <c r="M16" i="3" s="1"/>
  <c r="AI75" i="2"/>
  <c r="K16" i="3" s="1"/>
  <c r="AH75" i="2"/>
  <c r="J16" i="3" s="1"/>
  <c r="AJ65" i="2"/>
  <c r="AJ66" i="2"/>
  <c r="AJ67" i="2"/>
  <c r="AJ68" i="2"/>
  <c r="AJ69" i="2"/>
  <c r="AN65" i="2"/>
  <c r="AN66" i="2"/>
  <c r="P23" i="3" s="1"/>
  <c r="AN67" i="2"/>
  <c r="AN68" i="2"/>
  <c r="AN69" i="2"/>
  <c r="AQ65" i="2"/>
  <c r="AQ66" i="2"/>
  <c r="AQ67" i="2"/>
  <c r="AQ68" i="2"/>
  <c r="AQ69" i="2"/>
  <c r="AA69" i="2"/>
  <c r="AD69" i="2"/>
  <c r="AD68" i="2"/>
  <c r="AD67" i="2"/>
  <c r="AD66" i="2"/>
  <c r="AD65" i="2"/>
  <c r="AD64" i="2"/>
  <c r="AD63" i="2"/>
  <c r="AD62" i="2"/>
  <c r="AA68" i="2"/>
  <c r="AA67" i="2"/>
  <c r="AA66" i="2"/>
  <c r="AA65" i="2"/>
  <c r="AA64" i="2"/>
  <c r="AA63" i="2"/>
  <c r="AA62" i="2"/>
  <c r="AC61" i="2"/>
  <c r="AB61" i="2"/>
  <c r="Z61" i="2"/>
  <c r="Y61" i="2"/>
  <c r="W61" i="2"/>
  <c r="V61" i="2"/>
  <c r="T61" i="2"/>
  <c r="S61" i="2"/>
  <c r="Q75" i="2"/>
  <c r="P75" i="2"/>
  <c r="N75" i="2"/>
  <c r="M75" i="2"/>
  <c r="X65" i="2"/>
  <c r="X66" i="2"/>
  <c r="X67" i="2"/>
  <c r="X68" i="2"/>
  <c r="X69" i="2"/>
  <c r="U65" i="2"/>
  <c r="U66" i="2"/>
  <c r="U67" i="2"/>
  <c r="U68" i="2"/>
  <c r="U69" i="2"/>
  <c r="R65" i="2"/>
  <c r="R66" i="2"/>
  <c r="R67" i="2"/>
  <c r="R68" i="2"/>
  <c r="R69" i="2"/>
  <c r="O65" i="2"/>
  <c r="O66" i="2"/>
  <c r="O67" i="2"/>
  <c r="O68" i="2"/>
  <c r="O69" i="2"/>
  <c r="L65" i="2"/>
  <c r="L66" i="2"/>
  <c r="L67" i="2"/>
  <c r="L68" i="2"/>
  <c r="L69" i="2"/>
  <c r="U17" i="3"/>
  <c r="K75" i="2" l="1"/>
  <c r="AF61" i="2"/>
  <c r="AF75" i="2" s="1"/>
  <c r="H16" i="3" s="1"/>
  <c r="J75" i="2"/>
  <c r="AE61" i="2"/>
  <c r="AE75" i="2" s="1"/>
  <c r="G16" i="3" s="1"/>
  <c r="V75" i="2"/>
  <c r="W75" i="2"/>
  <c r="Y75" i="2"/>
  <c r="T75" i="2"/>
  <c r="Z75" i="2"/>
  <c r="AB75" i="2"/>
  <c r="S75" i="2"/>
  <c r="AC75" i="2"/>
  <c r="AA61" i="2"/>
  <c r="AD61" i="2"/>
  <c r="AG65" i="2"/>
  <c r="AR65" i="2" s="1"/>
  <c r="AG67" i="2"/>
  <c r="AR67" i="2" s="1"/>
  <c r="AG66" i="2"/>
  <c r="AR66" i="2" s="1"/>
  <c r="AG68" i="2"/>
  <c r="AR68" i="2" s="1"/>
  <c r="AG69" i="2"/>
  <c r="AR69" i="2" s="1"/>
  <c r="AD75" i="2" l="1"/>
  <c r="AA75" i="2"/>
  <c r="AQ46" i="2" l="1"/>
  <c r="AQ47" i="2"/>
  <c r="AQ48" i="2"/>
  <c r="AQ49" i="2"/>
  <c r="AA53" i="2"/>
  <c r="AA52" i="2"/>
  <c r="AA51" i="2"/>
  <c r="AA50" i="2"/>
  <c r="AD53" i="2"/>
  <c r="AD52" i="2"/>
  <c r="AD51" i="2"/>
  <c r="AD50" i="2"/>
  <c r="AD49" i="2"/>
  <c r="AD48" i="2"/>
  <c r="AD47" i="2"/>
  <c r="AD46" i="2"/>
  <c r="AD45" i="2"/>
  <c r="AA49" i="2"/>
  <c r="AA48" i="2"/>
  <c r="AA47" i="2"/>
  <c r="AA46" i="2"/>
  <c r="AA45" i="2"/>
  <c r="X49" i="2"/>
  <c r="U49" i="2"/>
  <c r="AP58" i="2"/>
  <c r="AP76" i="2" s="1"/>
  <c r="AO58" i="2"/>
  <c r="AL58" i="2"/>
  <c r="AK58" i="2"/>
  <c r="AI44" i="2"/>
  <c r="AI58" i="2" s="1"/>
  <c r="AH58" i="2"/>
  <c r="AC44" i="2"/>
  <c r="AC58" i="2" s="1"/>
  <c r="AC76" i="2" s="1"/>
  <c r="AB44" i="2"/>
  <c r="AB58" i="2" s="1"/>
  <c r="AB76" i="2" s="1"/>
  <c r="Z44" i="2"/>
  <c r="Z58" i="2" s="1"/>
  <c r="Z76" i="2" s="1"/>
  <c r="Y44" i="2"/>
  <c r="Y58" i="2" s="1"/>
  <c r="Y76" i="2" s="1"/>
  <c r="W44" i="2"/>
  <c r="W58" i="2" s="1"/>
  <c r="W76" i="2" s="1"/>
  <c r="V44" i="2"/>
  <c r="V58" i="2" s="1"/>
  <c r="V76" i="2" s="1"/>
  <c r="T44" i="2"/>
  <c r="T58" i="2" s="1"/>
  <c r="T76" i="2" s="1"/>
  <c r="S44" i="2"/>
  <c r="Q44" i="2"/>
  <c r="P58" i="2"/>
  <c r="P76" i="2" s="1"/>
  <c r="N58" i="2"/>
  <c r="N76" i="2" s="1"/>
  <c r="M58" i="2"/>
  <c r="M76" i="2" s="1"/>
  <c r="K58" i="2"/>
  <c r="K76" i="2" s="1"/>
  <c r="J76" i="2"/>
  <c r="AJ49" i="2"/>
  <c r="R49" i="2"/>
  <c r="O49" i="2"/>
  <c r="L49" i="2"/>
  <c r="S58" i="2" l="1"/>
  <c r="S76" i="2" s="1"/>
  <c r="AE44" i="2"/>
  <c r="Q58" i="2"/>
  <c r="Q76" i="2" s="1"/>
  <c r="AF44" i="2"/>
  <c r="AO76" i="2"/>
  <c r="Q15" i="3"/>
  <c r="AL76" i="2"/>
  <c r="N15" i="3"/>
  <c r="AK76" i="2"/>
  <c r="M15" i="3"/>
  <c r="AI76" i="2"/>
  <c r="K15" i="3"/>
  <c r="AH76" i="2"/>
  <c r="J15" i="3"/>
  <c r="AD44" i="2"/>
  <c r="AA44" i="2"/>
  <c r="AG49" i="2"/>
  <c r="AR49" i="2" s="1"/>
  <c r="AG41" i="2"/>
  <c r="AG42" i="2"/>
  <c r="AA42" i="2"/>
  <c r="AA41" i="2"/>
  <c r="AA40" i="2"/>
  <c r="AD42" i="2"/>
  <c r="AD41" i="2"/>
  <c r="AD40" i="2"/>
  <c r="AE58" i="2" l="1"/>
  <c r="AE76" i="2" s="1"/>
  <c r="AF58" i="2"/>
  <c r="AF76" i="2" s="1"/>
  <c r="AD39" i="2"/>
  <c r="AD58" i="2" s="1"/>
  <c r="AD76" i="2" s="1"/>
  <c r="AA39" i="2"/>
  <c r="AA58" i="2" l="1"/>
  <c r="AA76" i="2" s="1"/>
  <c r="AJ29" i="2"/>
  <c r="AJ28" i="2"/>
  <c r="AJ27" i="2"/>
  <c r="AN29" i="2"/>
  <c r="AN28" i="2"/>
  <c r="AN27" i="2"/>
  <c r="AQ29" i="2"/>
  <c r="AQ28" i="2"/>
  <c r="AQ27" i="2"/>
  <c r="AD29" i="2"/>
  <c r="AD28" i="2"/>
  <c r="AD27" i="2"/>
  <c r="U29" i="2"/>
  <c r="U28" i="2"/>
  <c r="U27" i="2"/>
  <c r="U21" i="2"/>
  <c r="U20" i="2"/>
  <c r="X16" i="2"/>
  <c r="X15" i="2"/>
  <c r="X14" i="2"/>
  <c r="X13" i="2"/>
  <c r="X12" i="2"/>
  <c r="AA29" i="2"/>
  <c r="AA28" i="2"/>
  <c r="AA27" i="2"/>
  <c r="X29" i="2"/>
  <c r="X28" i="2"/>
  <c r="X27" i="2"/>
  <c r="R29" i="2"/>
  <c r="R28" i="2"/>
  <c r="R27" i="2"/>
  <c r="O29" i="2"/>
  <c r="O28" i="2"/>
  <c r="O27" i="2"/>
  <c r="AD26" i="2" l="1"/>
  <c r="AG27" i="2"/>
  <c r="AG28" i="2"/>
  <c r="AD19" i="2"/>
  <c r="AA26" i="2"/>
  <c r="AG29" i="2"/>
  <c r="U26" i="2"/>
  <c r="AA19" i="2"/>
  <c r="L29" i="2" l="1"/>
  <c r="L28" i="2"/>
  <c r="L27" i="2"/>
  <c r="AN26" i="2" l="1"/>
  <c r="AJ26" i="2"/>
  <c r="AQ26" i="2"/>
  <c r="O21" i="2"/>
  <c r="O20" i="2"/>
  <c r="R21" i="2"/>
  <c r="R20" i="2"/>
  <c r="AA21" i="2"/>
  <c r="AA20" i="2"/>
  <c r="AD21" i="2"/>
  <c r="AD20" i="2"/>
  <c r="AR27" i="2"/>
  <c r="AA16" i="2"/>
  <c r="AA15" i="2"/>
  <c r="AA14" i="2"/>
  <c r="AA13" i="2"/>
  <c r="AA12" i="2"/>
  <c r="U13" i="2"/>
  <c r="U14" i="2"/>
  <c r="U15" i="2"/>
  <c r="U16" i="2"/>
  <c r="U12" i="2"/>
  <c r="R16" i="2"/>
  <c r="R15" i="2"/>
  <c r="R14" i="2"/>
  <c r="R13" i="2"/>
  <c r="R12" i="2"/>
  <c r="O16" i="2"/>
  <c r="O15" i="2"/>
  <c r="O14" i="2"/>
  <c r="O13" i="2"/>
  <c r="O12" i="2"/>
  <c r="L16" i="2"/>
  <c r="L15" i="2"/>
  <c r="L14" i="2"/>
  <c r="L13" i="2"/>
  <c r="L12" i="2"/>
  <c r="AB11" i="2"/>
  <c r="Z11" i="2"/>
  <c r="Y11" i="2"/>
  <c r="Y30" i="2" l="1"/>
  <c r="Y31" i="2" s="1"/>
  <c r="Z30" i="2"/>
  <c r="AB30" i="2"/>
  <c r="AB31" i="2" s="1"/>
  <c r="AR28" i="2"/>
  <c r="AR29" i="2"/>
  <c r="AD16" i="2"/>
  <c r="AD14" i="2"/>
  <c r="AD15" i="2"/>
  <c r="AA11" i="2"/>
  <c r="Z31" i="2" l="1"/>
  <c r="AA30" i="2"/>
  <c r="AD13" i="2"/>
  <c r="AA31" i="2" l="1"/>
  <c r="AD12" i="2"/>
  <c r="AC11" i="2" l="1"/>
  <c r="AG12" i="2"/>
  <c r="AJ89" i="2"/>
  <c r="AJ90" i="2"/>
  <c r="AJ91" i="2"/>
  <c r="AJ100" i="2"/>
  <c r="AJ87" i="2"/>
  <c r="AJ86" i="2"/>
  <c r="AC30" i="2" l="1"/>
  <c r="AD11" i="2"/>
  <c r="AC31" i="2" l="1"/>
  <c r="AD30" i="2"/>
  <c r="AD31" i="2" s="1"/>
  <c r="J17" i="3" l="1"/>
  <c r="G15" i="3"/>
  <c r="H15" i="3"/>
  <c r="AP30" i="2"/>
  <c r="AO30" i="2"/>
  <c r="AL30" i="2"/>
  <c r="AK30" i="2"/>
  <c r="AI30" i="2"/>
  <c r="AH30" i="2"/>
  <c r="W11" i="2"/>
  <c r="W30" i="2" s="1"/>
  <c r="W31" i="2" s="1"/>
  <c r="V11" i="2"/>
  <c r="V30" i="2" s="1"/>
  <c r="V31" i="2" s="1"/>
  <c r="T11" i="2"/>
  <c r="S11" i="2"/>
  <c r="Q30" i="2"/>
  <c r="Q31" i="2" s="1"/>
  <c r="P30" i="2"/>
  <c r="P31" i="2" s="1"/>
  <c r="N30" i="2"/>
  <c r="N31" i="2" s="1"/>
  <c r="M30" i="2"/>
  <c r="M31" i="2" s="1"/>
  <c r="K30" i="2"/>
  <c r="K31" i="2" s="1"/>
  <c r="J30" i="2"/>
  <c r="J31" i="2" s="1"/>
  <c r="U10" i="3"/>
  <c r="S30" i="2" l="1"/>
  <c r="S31" i="2" s="1"/>
  <c r="AE11" i="2"/>
  <c r="T30" i="2"/>
  <c r="T31" i="2" s="1"/>
  <c r="AF11" i="2"/>
  <c r="M9" i="3"/>
  <c r="AK31" i="2"/>
  <c r="N9" i="3"/>
  <c r="N10" i="3" s="1"/>
  <c r="AL31" i="2"/>
  <c r="J9" i="3"/>
  <c r="J10" i="3" s="1"/>
  <c r="J25" i="3" s="1"/>
  <c r="AH31" i="2"/>
  <c r="K9" i="3"/>
  <c r="AI31" i="2"/>
  <c r="P9" i="3"/>
  <c r="P10" i="3" s="1"/>
  <c r="AO31" i="2"/>
  <c r="Q9" i="3"/>
  <c r="Q10" i="3" s="1"/>
  <c r="AP31" i="2"/>
  <c r="N17" i="3"/>
  <c r="M17" i="3"/>
  <c r="I15" i="3"/>
  <c r="AF30" i="2"/>
  <c r="L9" i="3" l="1"/>
  <c r="R9" i="3"/>
  <c r="R10" i="3" s="1"/>
  <c r="H9" i="3"/>
  <c r="H10" i="3" s="1"/>
  <c r="AF31" i="2"/>
  <c r="T15" i="3"/>
  <c r="AQ42" i="2"/>
  <c r="AQ106" i="2"/>
  <c r="AQ105" i="2"/>
  <c r="AN106" i="2"/>
  <c r="AN105" i="2"/>
  <c r="X106" i="2"/>
  <c r="X105" i="2"/>
  <c r="U106" i="2"/>
  <c r="U105" i="2"/>
  <c r="AJ106" i="2"/>
  <c r="AJ105" i="2"/>
  <c r="R106" i="2"/>
  <c r="R105" i="2"/>
  <c r="O106" i="2"/>
  <c r="O105" i="2"/>
  <c r="L106" i="2"/>
  <c r="L105" i="2"/>
  <c r="AN100" i="2"/>
  <c r="AN91" i="2"/>
  <c r="AN90" i="2"/>
  <c r="AN89" i="2"/>
  <c r="AN87" i="2"/>
  <c r="AN86" i="2"/>
  <c r="AN85" i="2"/>
  <c r="AJ85" i="2"/>
  <c r="AQ100" i="2"/>
  <c r="AQ91" i="2"/>
  <c r="AQ90" i="2"/>
  <c r="AQ89" i="2"/>
  <c r="AQ87" i="2"/>
  <c r="AQ86" i="2"/>
  <c r="AQ85" i="2"/>
  <c r="X100" i="2"/>
  <c r="X91" i="2"/>
  <c r="X90" i="2"/>
  <c r="X89" i="2"/>
  <c r="X87" i="2"/>
  <c r="X86" i="2"/>
  <c r="X85" i="2"/>
  <c r="U100" i="2"/>
  <c r="U91" i="2"/>
  <c r="U90" i="2"/>
  <c r="U89" i="2"/>
  <c r="U87" i="2"/>
  <c r="U86" i="2"/>
  <c r="U85" i="2"/>
  <c r="R91" i="2"/>
  <c r="R90" i="2"/>
  <c r="R89" i="2"/>
  <c r="R87" i="2"/>
  <c r="R86" i="2"/>
  <c r="R85" i="2"/>
  <c r="O91" i="2"/>
  <c r="O90" i="2"/>
  <c r="O89" i="2"/>
  <c r="O87" i="2"/>
  <c r="O86" i="2"/>
  <c r="O85" i="2"/>
  <c r="L86" i="2"/>
  <c r="L87" i="2"/>
  <c r="L89" i="2"/>
  <c r="L90" i="2"/>
  <c r="L91" i="2"/>
  <c r="L85" i="2"/>
  <c r="AN73" i="2"/>
  <c r="AN72" i="2"/>
  <c r="AN71" i="2"/>
  <c r="AN70" i="2"/>
  <c r="AJ71" i="2"/>
  <c r="AJ72" i="2"/>
  <c r="AJ73" i="2"/>
  <c r="AJ70" i="2"/>
  <c r="X71" i="2"/>
  <c r="X72" i="2"/>
  <c r="X73" i="2"/>
  <c r="X70" i="2"/>
  <c r="U71" i="2"/>
  <c r="U72" i="2"/>
  <c r="U73" i="2"/>
  <c r="U70" i="2"/>
  <c r="R71" i="2"/>
  <c r="R72" i="2"/>
  <c r="R73" i="2"/>
  <c r="R70" i="2"/>
  <c r="O71" i="2"/>
  <c r="O72" i="2"/>
  <c r="O73" i="2"/>
  <c r="O70" i="2"/>
  <c r="AQ63" i="2"/>
  <c r="AQ64" i="2"/>
  <c r="AQ62" i="2"/>
  <c r="X63" i="2"/>
  <c r="X64" i="2"/>
  <c r="X62" i="2"/>
  <c r="U63" i="2"/>
  <c r="U64" i="2"/>
  <c r="U62" i="2"/>
  <c r="AN64" i="2"/>
  <c r="AN63" i="2"/>
  <c r="AN62" i="2"/>
  <c r="AJ63" i="2"/>
  <c r="AJ64" i="2"/>
  <c r="AJ62" i="2"/>
  <c r="R63" i="2"/>
  <c r="R64" i="2"/>
  <c r="R62" i="2"/>
  <c r="O63" i="2"/>
  <c r="O64" i="2"/>
  <c r="O62" i="2"/>
  <c r="L63" i="2"/>
  <c r="L64" i="2"/>
  <c r="L62" i="2"/>
  <c r="L71" i="2"/>
  <c r="L72" i="2"/>
  <c r="L73" i="2"/>
  <c r="L70" i="2"/>
  <c r="AQ41" i="2" l="1"/>
  <c r="AG105" i="2"/>
  <c r="AR105" i="2" s="1"/>
  <c r="AG73" i="2"/>
  <c r="AG85" i="2"/>
  <c r="AR85" i="2" s="1"/>
  <c r="AG90" i="2"/>
  <c r="AR90" i="2" s="1"/>
  <c r="AG86" i="2"/>
  <c r="AR86" i="2" s="1"/>
  <c r="AG89" i="2"/>
  <c r="AR89" i="2" s="1"/>
  <c r="AG91" i="2"/>
  <c r="AR91" i="2" s="1"/>
  <c r="AG70" i="2"/>
  <c r="AG72" i="2"/>
  <c r="AG71" i="2"/>
  <c r="AG87" i="2"/>
  <c r="AR87" i="2" s="1"/>
  <c r="AG100" i="2"/>
  <c r="AR100" i="2" s="1"/>
  <c r="AG106" i="2"/>
  <c r="AR106" i="2" s="1"/>
  <c r="AG64" i="2"/>
  <c r="AR64" i="2" s="1"/>
  <c r="AG63" i="2"/>
  <c r="AR63" i="2" s="1"/>
  <c r="AG62" i="2"/>
  <c r="AR62" i="2" s="1"/>
  <c r="AQ51" i="2" l="1"/>
  <c r="AQ52" i="2"/>
  <c r="AQ53" i="2"/>
  <c r="AQ50" i="2"/>
  <c r="AJ51" i="2"/>
  <c r="AJ52" i="2"/>
  <c r="AJ53" i="2"/>
  <c r="AG53" i="2"/>
  <c r="X51" i="2"/>
  <c r="X52" i="2"/>
  <c r="X53" i="2"/>
  <c r="X50" i="2"/>
  <c r="U51" i="2"/>
  <c r="U52" i="2"/>
  <c r="U53" i="2"/>
  <c r="U50" i="2"/>
  <c r="R51" i="2"/>
  <c r="R52" i="2"/>
  <c r="R53" i="2"/>
  <c r="R50" i="2"/>
  <c r="O51" i="2"/>
  <c r="O52" i="2"/>
  <c r="O53" i="2"/>
  <c r="O50" i="2"/>
  <c r="L51" i="2"/>
  <c r="L52" i="2"/>
  <c r="L53" i="2"/>
  <c r="L50" i="2"/>
  <c r="AQ45" i="2"/>
  <c r="AJ46" i="2"/>
  <c r="AJ47" i="2"/>
  <c r="AJ48" i="2"/>
  <c r="AJ45" i="2"/>
  <c r="X46" i="2"/>
  <c r="X47" i="2"/>
  <c r="X48" i="2"/>
  <c r="X45" i="2"/>
  <c r="U46" i="2"/>
  <c r="U47" i="2"/>
  <c r="U48" i="2"/>
  <c r="U45" i="2"/>
  <c r="R46" i="2"/>
  <c r="R47" i="2"/>
  <c r="R48" i="2"/>
  <c r="R45" i="2"/>
  <c r="O46" i="2"/>
  <c r="O47" i="2"/>
  <c r="O48" i="2"/>
  <c r="O45" i="2"/>
  <c r="L46" i="2"/>
  <c r="L47" i="2"/>
  <c r="L48" i="2"/>
  <c r="L45" i="2"/>
  <c r="AQ40" i="2"/>
  <c r="AN41" i="2"/>
  <c r="AN42" i="2"/>
  <c r="AN40" i="2"/>
  <c r="AJ41" i="2"/>
  <c r="AJ42" i="2"/>
  <c r="AJ40" i="2"/>
  <c r="X41" i="2"/>
  <c r="X42" i="2"/>
  <c r="X40" i="2"/>
  <c r="U41" i="2"/>
  <c r="U42" i="2"/>
  <c r="U40" i="2"/>
  <c r="R41" i="2"/>
  <c r="R42" i="2"/>
  <c r="R40" i="2"/>
  <c r="O41" i="2"/>
  <c r="O42" i="2"/>
  <c r="O40" i="2"/>
  <c r="L41" i="2"/>
  <c r="L42" i="2"/>
  <c r="L40" i="2"/>
  <c r="AN21" i="2"/>
  <c r="AQ21" i="2" s="1"/>
  <c r="AN20" i="2"/>
  <c r="AQ20" i="2" s="1"/>
  <c r="AJ21" i="2"/>
  <c r="AJ20" i="2"/>
  <c r="X21" i="2"/>
  <c r="X20" i="2"/>
  <c r="AN13" i="2"/>
  <c r="AN14" i="2"/>
  <c r="AN15" i="2"/>
  <c r="AN16" i="2"/>
  <c r="AN12" i="2"/>
  <c r="AJ13" i="2"/>
  <c r="AJ14" i="2"/>
  <c r="AJ15" i="2"/>
  <c r="AJ16" i="2"/>
  <c r="AJ12" i="2"/>
  <c r="AQ13" i="2"/>
  <c r="AQ14" i="2"/>
  <c r="AQ15" i="2"/>
  <c r="AQ16" i="2"/>
  <c r="AQ12" i="2"/>
  <c r="AR42" i="2" l="1"/>
  <c r="AG51" i="2"/>
  <c r="AR51" i="2" s="1"/>
  <c r="AG52" i="2"/>
  <c r="AR52" i="2" s="1"/>
  <c r="AG48" i="2"/>
  <c r="AR48" i="2" s="1"/>
  <c r="AG46" i="2"/>
  <c r="AR46" i="2" s="1"/>
  <c r="AG40" i="2"/>
  <c r="AR40" i="2" s="1"/>
  <c r="AR12" i="2"/>
  <c r="AG13" i="2"/>
  <c r="AR13" i="2" s="1"/>
  <c r="AG45" i="2"/>
  <c r="AR45" i="2" s="1"/>
  <c r="AR41" i="2"/>
  <c r="AG50" i="2"/>
  <c r="AG15" i="2"/>
  <c r="AR15" i="2" s="1"/>
  <c r="AG16" i="2"/>
  <c r="AR16" i="2" s="1"/>
  <c r="AR53" i="2"/>
  <c r="AG14" i="2"/>
  <c r="AR14" i="2" s="1"/>
  <c r="AG47" i="2"/>
  <c r="AR47" i="2" s="1"/>
  <c r="M10" i="3" l="1"/>
  <c r="AJ50" i="2"/>
  <c r="AR50" i="2" s="1"/>
  <c r="K17" i="3" l="1"/>
  <c r="AJ61" i="2"/>
  <c r="AJ75" i="2" s="1"/>
  <c r="AN61" i="2"/>
  <c r="AN75" i="2" s="1"/>
  <c r="P16" i="3" s="1"/>
  <c r="AQ61" i="2"/>
  <c r="AQ75" i="2" s="1"/>
  <c r="X61" i="2"/>
  <c r="U61" i="2"/>
  <c r="R61" i="2"/>
  <c r="R75" i="2" s="1"/>
  <c r="O61" i="2"/>
  <c r="O75" i="2" s="1"/>
  <c r="L61" i="2"/>
  <c r="L75" i="2" s="1"/>
  <c r="K10" i="3" l="1"/>
  <c r="L10" i="3"/>
  <c r="AG61" i="2"/>
  <c r="AG75" i="2" s="1"/>
  <c r="AR61" i="2" l="1"/>
  <c r="AR75" i="2" s="1"/>
  <c r="U24" i="3" l="1"/>
  <c r="AM118" i="2" l="1"/>
  <c r="U25" i="3"/>
  <c r="L104" i="2" l="1"/>
  <c r="L115" i="2" s="1"/>
  <c r="L44" i="2" l="1"/>
  <c r="L11" i="2" l="1"/>
  <c r="L39" i="2" l="1"/>
  <c r="L58" i="2" s="1"/>
  <c r="L76" i="2" s="1"/>
  <c r="AJ104" i="2" l="1"/>
  <c r="AJ115" i="2" s="1"/>
  <c r="L23" i="3" l="1"/>
  <c r="R23" i="3"/>
  <c r="O104" i="2" l="1"/>
  <c r="O115" i="2" s="1"/>
  <c r="O23" i="3" l="1"/>
  <c r="R16" i="3" l="1"/>
  <c r="L16" i="3"/>
  <c r="AQ44" i="2" l="1"/>
  <c r="X44" i="2" l="1"/>
  <c r="AQ104" i="2" l="1"/>
  <c r="AQ115" i="2" s="1"/>
  <c r="AQ39" i="2" l="1"/>
  <c r="AQ58" i="2" s="1"/>
  <c r="AQ76" i="2" s="1"/>
  <c r="AN104" i="2"/>
  <c r="AN115" i="2" s="1"/>
  <c r="AQ19" i="2" l="1"/>
  <c r="AN44" i="2"/>
  <c r="AJ19" i="2"/>
  <c r="AJ44" i="2" l="1"/>
  <c r="AJ11" i="2" l="1"/>
  <c r="AJ30" i="2" s="1"/>
  <c r="AJ31" i="2" s="1"/>
  <c r="AQ11" i="2"/>
  <c r="AQ30" i="2" s="1"/>
  <c r="AQ31" i="2" s="1"/>
  <c r="O19" i="2"/>
  <c r="AN39" i="2"/>
  <c r="AN58" i="2" s="1"/>
  <c r="X19" i="2"/>
  <c r="AN11" i="2"/>
  <c r="AN30" i="2" s="1"/>
  <c r="AN31" i="2" s="1"/>
  <c r="U104" i="2"/>
  <c r="U115" i="2" s="1"/>
  <c r="U19" i="2"/>
  <c r="R104" i="2"/>
  <c r="R115" i="2" s="1"/>
  <c r="O44" i="2"/>
  <c r="R44" i="2"/>
  <c r="AN76" i="2" l="1"/>
  <c r="P15" i="3"/>
  <c r="O16" i="3"/>
  <c r="U44" i="2"/>
  <c r="AG44" i="2"/>
  <c r="X26" i="2"/>
  <c r="X104" i="2"/>
  <c r="X115" i="2" s="1"/>
  <c r="AG104" i="2"/>
  <c r="AG115" i="2" s="1"/>
  <c r="O26" i="2"/>
  <c r="AR44" i="2" l="1"/>
  <c r="AR104" i="2"/>
  <c r="AR115" i="2" s="1"/>
  <c r="O9" i="3"/>
  <c r="O10" i="3" s="1"/>
  <c r="D5" i="18"/>
  <c r="D6" i="18"/>
  <c r="AJ39" i="2"/>
  <c r="AJ58" i="2" s="1"/>
  <c r="AJ76" i="2" s="1"/>
  <c r="O11" i="2"/>
  <c r="O30" i="2" s="1"/>
  <c r="O31" i="2" s="1"/>
  <c r="U11" i="2"/>
  <c r="U30" i="2" s="1"/>
  <c r="U31" i="2" s="1"/>
  <c r="D7" i="18"/>
  <c r="O15" i="3"/>
  <c r="O17" i="3" s="1"/>
  <c r="E5" i="18"/>
  <c r="X11" i="2"/>
  <c r="X30" i="2" s="1"/>
  <c r="X31" i="2" s="1"/>
  <c r="E6" i="18" l="1"/>
  <c r="O39" i="2"/>
  <c r="O58" i="2" s="1"/>
  <c r="O76" i="2" s="1"/>
  <c r="R39" i="2"/>
  <c r="R58" i="2" s="1"/>
  <c r="R76" i="2" s="1"/>
  <c r="U39" i="2"/>
  <c r="U58" i="2" s="1"/>
  <c r="X39" i="2"/>
  <c r="X58" i="2" s="1"/>
  <c r="L15" i="3" l="1"/>
  <c r="AG39" i="2"/>
  <c r="AG58" i="2" s="1"/>
  <c r="AG76" i="2" s="1"/>
  <c r="L17" i="3" l="1"/>
  <c r="AR39" i="2"/>
  <c r="AR58" i="2" s="1"/>
  <c r="AR76" i="2" s="1"/>
  <c r="D8" i="18"/>
  <c r="R26" i="2" l="1"/>
  <c r="R19" i="2"/>
  <c r="AG26" i="2" l="1"/>
  <c r="R11" i="2"/>
  <c r="R30" i="2" s="1"/>
  <c r="R31" i="2" s="1"/>
  <c r="AR26" i="2" l="1"/>
  <c r="AG11" i="2"/>
  <c r="AR11" i="2" l="1"/>
  <c r="R15" i="3" l="1"/>
  <c r="S15" i="3" l="1"/>
  <c r="L33" i="3"/>
  <c r="C6" i="18"/>
  <c r="I23" i="3" l="1"/>
  <c r="T23" i="3" l="1"/>
  <c r="S23" i="3"/>
  <c r="AG21" i="2"/>
  <c r="AR21" i="2" s="1"/>
  <c r="L21" i="2"/>
  <c r="AG20" i="2"/>
  <c r="AR20" i="2" s="1"/>
  <c r="L20" i="2"/>
  <c r="L19" i="2" l="1"/>
  <c r="L30" i="2" s="1"/>
  <c r="L31" i="2" s="1"/>
  <c r="AE30" i="2"/>
  <c r="AE31" i="2" s="1"/>
  <c r="G9" i="3" l="1"/>
  <c r="G10" i="3" s="1"/>
  <c r="AG19" i="2"/>
  <c r="AR19" i="2" s="1"/>
  <c r="AG30" i="2" l="1"/>
  <c r="AG31" i="2" s="1"/>
  <c r="I9" i="3"/>
  <c r="I10" i="3" s="1"/>
  <c r="AR30" i="2" l="1"/>
  <c r="AR31" i="2" s="1"/>
  <c r="T9" i="3"/>
  <c r="T10" i="3" s="1"/>
  <c r="S9" i="3"/>
  <c r="S10" i="3" l="1"/>
  <c r="AS31" i="2" l="1"/>
  <c r="I16" i="3" l="1"/>
  <c r="G17" i="3"/>
  <c r="T16" i="3" l="1"/>
  <c r="S16" i="3"/>
  <c r="C7" i="18"/>
  <c r="K34" i="3"/>
  <c r="U75" i="2" l="1"/>
  <c r="U76" i="2" l="1"/>
  <c r="X75" i="2"/>
  <c r="X76" i="2" l="1"/>
  <c r="P17" i="3" l="1"/>
  <c r="E7" i="18" l="1"/>
  <c r="AQ70" i="2" l="1"/>
  <c r="AR70" i="2" s="1"/>
  <c r="AQ71" i="2"/>
  <c r="AR71" i="2" s="1"/>
  <c r="AQ72" i="2"/>
  <c r="AR72" i="2" s="1"/>
  <c r="AQ73" i="2"/>
  <c r="AR73" i="2" s="1"/>
  <c r="H17" i="3" l="1"/>
  <c r="Q17" i="3" l="1"/>
  <c r="R17" i="3"/>
  <c r="L34" i="3"/>
  <c r="C8" i="18"/>
  <c r="T17" i="3"/>
  <c r="I17" i="3"/>
  <c r="E8" i="18" l="1"/>
  <c r="S17" i="3"/>
  <c r="F7" i="18" l="1"/>
  <c r="AS76" i="2" l="1"/>
  <c r="K33" i="3"/>
  <c r="C5" i="18"/>
  <c r="F5" i="18" l="1"/>
  <c r="L84" i="2"/>
  <c r="O84" i="2"/>
  <c r="R84" i="2"/>
  <c r="AJ84" i="2"/>
  <c r="AN84" i="2"/>
  <c r="AQ84" i="2"/>
  <c r="L88" i="2"/>
  <c r="O88" i="2"/>
  <c r="R88" i="2"/>
  <c r="AJ88" i="2"/>
  <c r="AN88" i="2"/>
  <c r="AQ88" i="2"/>
  <c r="L92" i="2" l="1"/>
  <c r="K116" i="2"/>
  <c r="L101" i="2" l="1"/>
  <c r="L116" i="2" s="1"/>
  <c r="K118" i="2"/>
  <c r="K117" i="2"/>
  <c r="M116" i="2"/>
  <c r="O92" i="2"/>
  <c r="O101" i="2" s="1"/>
  <c r="O116" i="2" s="1"/>
  <c r="O118" i="2" s="1"/>
  <c r="N116" i="2"/>
  <c r="N117" i="2" s="1"/>
  <c r="L117" i="2" l="1"/>
  <c r="L118" i="2"/>
  <c r="O117" i="2"/>
  <c r="M117" i="2"/>
  <c r="M118" i="2"/>
  <c r="N118" i="2"/>
  <c r="Q116" i="2"/>
  <c r="R92" i="2"/>
  <c r="R101" i="2" s="1"/>
  <c r="P116" i="2"/>
  <c r="R116" i="2" l="1"/>
  <c r="P117" i="2"/>
  <c r="P118" i="2"/>
  <c r="Q117" i="2"/>
  <c r="Q118" i="2"/>
  <c r="K24" i="3"/>
  <c r="L22" i="3"/>
  <c r="AJ92" i="2"/>
  <c r="AJ101" i="2" s="1"/>
  <c r="AJ116" i="2" s="1"/>
  <c r="R117" i="2" l="1"/>
  <c r="R118" i="2"/>
  <c r="AJ118" i="2"/>
  <c r="AJ117" i="2"/>
  <c r="AH116" i="2"/>
  <c r="L24" i="3"/>
  <c r="L25" i="3" s="1"/>
  <c r="H34" i="3" s="1"/>
  <c r="K25" i="3"/>
  <c r="AI116" i="2"/>
  <c r="AH118" i="2" l="1"/>
  <c r="AH117" i="2"/>
  <c r="AI117" i="2"/>
  <c r="AI118" i="2"/>
  <c r="AN92" i="2"/>
  <c r="AN101" i="2" s="1"/>
  <c r="AK116" i="2"/>
  <c r="N24" i="3"/>
  <c r="AN116" i="2" l="1"/>
  <c r="AK117" i="2"/>
  <c r="AK118" i="2"/>
  <c r="N25" i="3"/>
  <c r="D10" i="18"/>
  <c r="O22" i="3"/>
  <c r="AL116" i="2"/>
  <c r="M24" i="3"/>
  <c r="AN117" i="2" l="1"/>
  <c r="AN118" i="2"/>
  <c r="AL117" i="2"/>
  <c r="AL118" i="2"/>
  <c r="O24" i="3"/>
  <c r="O25" i="3" s="1"/>
  <c r="H35" i="3" s="1"/>
  <c r="D9" i="18"/>
  <c r="D11" i="18" s="1"/>
  <c r="D12" i="18" s="1"/>
  <c r="M25" i="3"/>
  <c r="Q24" i="3"/>
  <c r="AP116" i="2"/>
  <c r="AQ92" i="2"/>
  <c r="AQ101" i="2" l="1"/>
  <c r="AQ116" i="2" s="1"/>
  <c r="Q25" i="3"/>
  <c r="E10" i="18"/>
  <c r="R22" i="3"/>
  <c r="P24" i="3"/>
  <c r="AP118" i="2"/>
  <c r="AP117" i="2"/>
  <c r="AO116" i="2"/>
  <c r="AQ117" i="2" l="1"/>
  <c r="AQ118" i="2"/>
  <c r="R24" i="3"/>
  <c r="R25" i="3" s="1"/>
  <c r="H36" i="3" s="1"/>
  <c r="AO118" i="2"/>
  <c r="AO117" i="2"/>
  <c r="E9" i="18"/>
  <c r="E11" i="18" s="1"/>
  <c r="E12" i="18" s="1"/>
  <c r="P25" i="3"/>
  <c r="AG88" i="2" l="1"/>
  <c r="AF116" i="2" l="1"/>
  <c r="AF118" i="2" s="1"/>
  <c r="H22" i="3"/>
  <c r="H24" i="3" s="1"/>
  <c r="L35" i="3" l="1"/>
  <c r="H25" i="3"/>
  <c r="H49" i="3" s="1"/>
  <c r="C10" i="18"/>
  <c r="AF117" i="2"/>
  <c r="AG92" i="2" l="1"/>
  <c r="AR92" i="2" s="1"/>
  <c r="AE101" i="2"/>
  <c r="G22" i="3" s="1"/>
  <c r="J116" i="2"/>
  <c r="J118" i="2" s="1"/>
  <c r="G24" i="3" l="1"/>
  <c r="I22" i="3"/>
  <c r="S22" i="3" s="1"/>
  <c r="S24" i="3" s="1"/>
  <c r="S25" i="3" s="1"/>
  <c r="H37" i="3" s="1"/>
  <c r="AE116" i="2"/>
  <c r="J117" i="2"/>
  <c r="G25" i="3"/>
  <c r="H48" i="3" s="1"/>
  <c r="C9" i="18"/>
  <c r="K35" i="3"/>
  <c r="I24" i="3"/>
  <c r="I25" i="3" s="1"/>
  <c r="T22" i="3"/>
  <c r="T24" i="3" s="1"/>
  <c r="T25" i="3" s="1"/>
  <c r="AE118" i="2" l="1"/>
  <c r="AE117" i="2"/>
  <c r="H33" i="3"/>
  <c r="M35" i="3" s="1"/>
  <c r="H50" i="3"/>
  <c r="I49" i="3" s="1"/>
  <c r="F9" i="18"/>
  <c r="F11" i="18" s="1"/>
  <c r="F12" i="18" s="1"/>
  <c r="C11" i="18"/>
  <c r="C12" i="18" s="1"/>
  <c r="I48" i="3" l="1"/>
  <c r="M33" i="3"/>
  <c r="M34" i="3"/>
  <c r="I41" i="3"/>
  <c r="I40" i="3"/>
  <c r="AG117" i="2" l="1"/>
  <c r="AG118" i="2"/>
  <c r="AS116" i="2" l="1"/>
  <c r="AR118" i="2"/>
  <c r="AR117" i="2"/>
  <c r="X118" i="2"/>
  <c r="X117" i="2"/>
  <c r="U118" i="2"/>
  <c r="U117" i="2"/>
  <c r="AD92" i="2"/>
  <c r="AR116" i="2"/>
  <c r="AA88" i="2"/>
  <c r="U116" i="2"/>
  <c r="AR101" i="2"/>
  <c r="W118" i="2"/>
  <c r="W117" i="2"/>
  <c r="U92" i="2"/>
  <c r="S117" i="2"/>
  <c r="S118" i="2"/>
  <c r="AD116" i="2"/>
  <c r="AD117" i="2"/>
  <c r="T117" i="2"/>
  <c r="T118" i="2"/>
  <c r="Z116" i="2"/>
  <c r="Z117" i="2"/>
  <c r="AC117" i="2"/>
  <c r="V117" i="2"/>
  <c r="V116" i="2"/>
  <c r="V118" i="2"/>
  <c r="T116" i="2"/>
  <c r="X92" i="2"/>
  <c r="X101" i="2"/>
  <c r="X116" i="2"/>
  <c r="S116" i="2"/>
  <c r="Y116" i="2"/>
  <c r="Y117" i="2"/>
  <c r="X88" i="2"/>
  <c r="AA92" i="2"/>
  <c r="U84" i="2"/>
  <c r="U101" i="2"/>
  <c r="V101" i="2"/>
  <c r="V92" i="2"/>
  <c r="V88" i="2"/>
  <c r="V84" i="2"/>
  <c r="X84" i="2"/>
  <c r="AC92" i="2"/>
  <c r="AC88" i="2"/>
  <c r="AC84" i="2"/>
  <c r="AC101" i="2"/>
  <c r="AC116" i="2"/>
  <c r="W116" i="2"/>
  <c r="U88" i="2"/>
  <c r="S101" i="2"/>
  <c r="S92" i="2"/>
  <c r="S88" i="2"/>
  <c r="S84" i="2"/>
  <c r="AG101" i="2"/>
  <c r="AR84" i="2"/>
  <c r="Z84" i="2"/>
  <c r="Z101" i="2"/>
  <c r="Z92" i="2"/>
  <c r="Z88" i="2"/>
  <c r="Y101" i="2"/>
  <c r="Y92" i="2"/>
  <c r="Y88" i="2"/>
  <c r="Y84" i="2"/>
  <c r="AA84" i="2"/>
  <c r="AA101" i="2"/>
  <c r="AA116" i="2"/>
  <c r="AA117" i="2"/>
  <c r="AF84" i="2"/>
  <c r="AG84" i="2"/>
  <c r="T84" i="2"/>
  <c r="T101" i="2"/>
  <c r="T92" i="2"/>
  <c r="T88" i="2"/>
  <c r="AB116" i="2"/>
  <c r="AB117" i="2"/>
  <c r="AD88" i="2"/>
  <c r="W92" i="2"/>
  <c r="W88" i="2"/>
  <c r="W84" i="2"/>
  <c r="W101" i="2"/>
  <c r="AB101" i="2"/>
  <c r="AB92" i="2"/>
  <c r="AB88" i="2"/>
  <c r="AB84" i="2"/>
  <c r="AD84" i="2"/>
  <c r="AD101" i="2"/>
</calcChain>
</file>

<file path=xl/sharedStrings.xml><?xml version="1.0" encoding="utf-8"?>
<sst xmlns="http://schemas.openxmlformats.org/spreadsheetml/2006/main" count="751" uniqueCount="404">
  <si>
    <t>Nr.</t>
  </si>
  <si>
    <t xml:space="preserve">Referenca e Rezultatit me produktet e programit buxhetor                       </t>
  </si>
  <si>
    <t xml:space="preserve">Afati i zbatimit </t>
  </si>
  <si>
    <t>2.1.1</t>
  </si>
  <si>
    <t>2.1.2</t>
  </si>
  <si>
    <t>2.2.1</t>
  </si>
  <si>
    <t>3.1.1</t>
  </si>
  <si>
    <t>3.2.1</t>
  </si>
  <si>
    <t>3.2.2</t>
  </si>
  <si>
    <t xml:space="preserve">Institucionet përgjegjëse </t>
  </si>
  <si>
    <t>Kosto Objektivi specifik 2.1</t>
  </si>
  <si>
    <t>Kosto Objektivi specifik 2.2</t>
  </si>
  <si>
    <t>Nuk ka informacion</t>
  </si>
  <si>
    <t>Kosto Objektivi specifik 3.1</t>
  </si>
  <si>
    <t>Kosto Objektivi specifik 3.2</t>
  </si>
  <si>
    <t>Korente</t>
  </si>
  <si>
    <t>Kapitale</t>
  </si>
  <si>
    <t>Total BSH</t>
  </si>
  <si>
    <t>Total FH</t>
  </si>
  <si>
    <t>Qëllimi i Politikës I:  
Përmirësimi i Cilësisë Saktësisë dhe Konsistencës së të Dhënave të Sektorit të furnizimit me ujë dhe kanalizime</t>
  </si>
  <si>
    <t>Total Kosto</t>
  </si>
  <si>
    <t xml:space="preserve">Kosto Korente </t>
  </si>
  <si>
    <t>Kosto kapitale</t>
  </si>
  <si>
    <t>Total kosto</t>
  </si>
  <si>
    <t>Hendeku financiar
2023-2030
(në Lekë)</t>
  </si>
  <si>
    <t>Burimi i mbulimit deri ne 2022</t>
  </si>
  <si>
    <t>Qëllimi i Politikës I</t>
  </si>
  <si>
    <t>Qëllimi i Politikës II</t>
  </si>
  <si>
    <t>Qëllimi i Politikës III</t>
  </si>
  <si>
    <t>Kosto Korente</t>
  </si>
  <si>
    <t>Kosto Kapitale</t>
  </si>
  <si>
    <t>TOTALI [Leke]</t>
  </si>
  <si>
    <t>TOTALI [Euro]</t>
  </si>
  <si>
    <t>Titulli</t>
  </si>
  <si>
    <t>Programi buxhetor</t>
  </si>
  <si>
    <t xml:space="preserve">Emri i BP/dhe kodi  </t>
  </si>
  <si>
    <t>Institucioni përgjegjës</t>
  </si>
  <si>
    <t>Institucionet kontribuese</t>
  </si>
  <si>
    <t xml:space="preserve">Afati i Zbatimit </t>
  </si>
  <si>
    <t>Afati Fillimit</t>
  </si>
  <si>
    <t xml:space="preserve"> Kosto Total</t>
  </si>
  <si>
    <t>Kostot treguese/2024</t>
  </si>
  <si>
    <t>Kostot treguese/2025</t>
  </si>
  <si>
    <t>Kostot treguese totale</t>
  </si>
  <si>
    <t>Burimi I financimit</t>
  </si>
  <si>
    <t>Totali BSH</t>
  </si>
  <si>
    <t>Financim i Huaj  (në  lekë)</t>
  </si>
  <si>
    <t xml:space="preserve">Emri donatorit/Titullin e projektit </t>
  </si>
  <si>
    <t>Total Financim i Huaj</t>
  </si>
  <si>
    <t>Burimi i Financimit</t>
  </si>
  <si>
    <t xml:space="preserve">Hendeku financiar </t>
  </si>
  <si>
    <t xml:space="preserve"> Kosto Totale</t>
  </si>
  <si>
    <t>Masat</t>
  </si>
  <si>
    <t>MD</t>
  </si>
  <si>
    <t>Objektivat Specifik</t>
  </si>
  <si>
    <t>Kostot treguese</t>
  </si>
  <si>
    <t>Kosto treguese Objektivi specifik 1.1</t>
  </si>
  <si>
    <t>Institucionet përgjegjegjëse</t>
  </si>
  <si>
    <t>Kosto Indiktive Totale</t>
  </si>
  <si>
    <t>Institucioni kontribues</t>
  </si>
  <si>
    <t>Afati Mbarimit</t>
  </si>
  <si>
    <t>Hendeku Financiar</t>
  </si>
  <si>
    <t>Natyra/ Tipologjia e Kostove</t>
  </si>
  <si>
    <t>Qëllimi i Politikave</t>
  </si>
  <si>
    <t>Kostoja Totale</t>
  </si>
  <si>
    <t xml:space="preserve">Kosto për tu </t>
  </si>
  <si>
    <t>Planifikuar në</t>
  </si>
  <si>
    <t>Kostot e Planifikuara</t>
  </si>
  <si>
    <r>
      <t xml:space="preserve">Nevojat  (në </t>
    </r>
    <r>
      <rPr>
        <b/>
        <sz val="11"/>
        <color theme="1"/>
        <rFont val="Arial"/>
        <family val="2"/>
      </rPr>
      <t>Lek)</t>
    </r>
  </si>
  <si>
    <t>Kosto totale te PKV</t>
  </si>
  <si>
    <t>Institucionet përgjegjëse</t>
  </si>
  <si>
    <t>1.1.1</t>
  </si>
  <si>
    <t>1.1.2</t>
  </si>
  <si>
    <t>1.1.3</t>
  </si>
  <si>
    <r>
      <t>Financim i Huaj/Burime t</t>
    </r>
    <r>
      <rPr>
        <b/>
        <sz val="12"/>
        <color rgb="FF000000"/>
        <rFont val="Calibri"/>
        <family val="2"/>
      </rPr>
      <t>ë</t>
    </r>
    <r>
      <rPr>
        <b/>
        <sz val="9"/>
        <color rgb="FF000000"/>
        <rFont val="Times New Roman"/>
        <family val="1"/>
      </rPr>
      <t xml:space="preserve"> tjera</t>
    </r>
    <r>
      <rPr>
        <b/>
        <sz val="12"/>
        <color rgb="FF000000"/>
        <rFont val="Times New Roman"/>
        <family val="1"/>
      </rPr>
      <t xml:space="preserve"> (në lekë)</t>
    </r>
  </si>
  <si>
    <t>01110 Planifikimi, Menaxhimi dhe Administrimi (14)</t>
  </si>
  <si>
    <t>Kostot treguese/2026</t>
  </si>
  <si>
    <t>Financim i Huaj  (në  lekë)/ose jashte buxhetit</t>
  </si>
  <si>
    <t>Financim i Huaj /Burime te tjera</t>
  </si>
  <si>
    <t>Kosto totale Qëllimi i Politikës I (objektiva specifike 1.1+1.2)</t>
  </si>
  <si>
    <t>Kosto totale Qëllimi i Politikës III (objektiva specifike 3.1+3.2+3.3)</t>
  </si>
  <si>
    <t>1.1.1.1</t>
  </si>
  <si>
    <t>1.1.1.2</t>
  </si>
  <si>
    <t>1.1.1.3</t>
  </si>
  <si>
    <t>1.1.1.4</t>
  </si>
  <si>
    <t>1.1.1.5</t>
  </si>
  <si>
    <t>1.1.2.1</t>
  </si>
  <si>
    <t>1.1.2.2</t>
  </si>
  <si>
    <t>1.1.3.1</t>
  </si>
  <si>
    <t>2.1.1.1</t>
  </si>
  <si>
    <t>2.1.1.2</t>
  </si>
  <si>
    <t>2.1.1.3</t>
  </si>
  <si>
    <t>2.1.2.1</t>
  </si>
  <si>
    <t>2.1.2.2</t>
  </si>
  <si>
    <t>2.1.2.3</t>
  </si>
  <si>
    <t>2.1.2.4</t>
  </si>
  <si>
    <t>2.1.1.4</t>
  </si>
  <si>
    <t>3.1.1.1</t>
  </si>
  <si>
    <t>3.1.1.2</t>
  </si>
  <si>
    <t>3.1.1.3</t>
  </si>
  <si>
    <t>3.2.1.1</t>
  </si>
  <si>
    <t>3.2.1.2</t>
  </si>
  <si>
    <t>3.2.1.3</t>
  </si>
  <si>
    <t>3.2.2.1</t>
  </si>
  <si>
    <t>3.2.2.2</t>
  </si>
  <si>
    <t>3.2.2.3</t>
  </si>
  <si>
    <t>3.2.2.4</t>
  </si>
  <si>
    <r>
      <t>N</t>
    </r>
    <r>
      <rPr>
        <sz val="14"/>
        <color theme="0"/>
        <rFont val="Calibri"/>
        <family val="2"/>
      </rPr>
      <t>ë %</t>
    </r>
  </si>
  <si>
    <t>Kostot treguese/2030</t>
  </si>
  <si>
    <t>Kostot treguese/2029</t>
  </si>
  <si>
    <t>Kostot treguese/2028</t>
  </si>
  <si>
    <t>Kostot treguese/2027</t>
  </si>
  <si>
    <t>Buxheti 2027-2030 (në lekë)</t>
  </si>
  <si>
    <t>1.1.3.2</t>
  </si>
  <si>
    <t>1.1.3.3</t>
  </si>
  <si>
    <t>2.1.2.5.</t>
  </si>
  <si>
    <t>Kosto totale ne EUR
(kursi kembimit: 1 EUR = 110 ALL)</t>
  </si>
  <si>
    <t>1 euro 110 Leke</t>
  </si>
  <si>
    <t>MTBP 2024-2026</t>
  </si>
  <si>
    <t>Buxheti 2027-2030</t>
  </si>
  <si>
    <t>Buxheti &amp; Donator</t>
  </si>
  <si>
    <t>Kosto totale ne EUR
(kursi kembimit: 1 EUR = 110ALL)</t>
  </si>
  <si>
    <t>1.1.1.6</t>
  </si>
  <si>
    <t>MB</t>
  </si>
  <si>
    <t>01110 Planifikimi, Menaxhimi dhe Administrimi (16)</t>
  </si>
  <si>
    <t>1.1.2.3</t>
  </si>
  <si>
    <t>1.1.2.4</t>
  </si>
  <si>
    <t>1.1.2.5</t>
  </si>
  <si>
    <t>1.1.2.6</t>
  </si>
  <si>
    <t>ASPA</t>
  </si>
  <si>
    <t>DKM</t>
  </si>
  <si>
    <t>AKPA</t>
  </si>
  <si>
    <t>ISHPSHSH</t>
  </si>
  <si>
    <t>3.2.2.5</t>
  </si>
  <si>
    <t>3.2.2.6</t>
  </si>
  <si>
    <r>
      <rPr>
        <b/>
        <sz val="12"/>
        <color indexed="10"/>
        <rFont val="Times New Roman"/>
        <family val="1"/>
      </rPr>
      <t xml:space="preserve">Kosto totale Qëllimi i Politikës III </t>
    </r>
    <r>
      <rPr>
        <sz val="12"/>
        <color theme="1"/>
        <rFont val="Times New Roman"/>
        <family val="1"/>
      </rPr>
      <t xml:space="preserve">
(objektiva specifike 3.1+3.2)</t>
    </r>
  </si>
  <si>
    <t>Kosto totale (QS1+QS2+QS3)</t>
  </si>
  <si>
    <t>Hendek financiar 2024-2026</t>
  </si>
  <si>
    <t>Kosto totale Qëllimi i PolitikësI+II+III</t>
  </si>
  <si>
    <t>II. Qëllimi i Politikës 1:   ULJA E KËRCËNIMIT DHE NDIKIMIT TË KRIMIT TË ORGANIZUAR DHE KRIMEVE TË RËNDA</t>
  </si>
  <si>
    <t xml:space="preserve">I. LUFTA KUNDËR KRIMIT TË ORGANIZUAR, TERRORIZMIT DHE TRAFIKIMIT
 </t>
  </si>
  <si>
    <t xml:space="preserve">Objektivi specifik 1.1: Goditja e trafiqeve të paligjshme </t>
  </si>
  <si>
    <t>1.1.1. Rishikimi i kuadrit ligjor kombëtar</t>
  </si>
  <si>
    <t xml:space="preserve">1.1.1.1 Studimi i kuadrit ligjor për luftën kundër trafikimit të personave, parandalimin, mbrojtjen, hetimin dhe rirnitegrimin e VT/VMT </t>
  </si>
  <si>
    <t>1.1.1.2 Analizë e legjislacionit mbi konfiskimin e pasurisë së personave të dënuar për kryerjen e veprës penale të trafikimit të personave, me qëllim identifikimin e pengesave për shpërndarjen e tyre tek viktimat e v.p</t>
  </si>
  <si>
    <t xml:space="preserve">1.1.1.3 Zgjerimi i juridiksionit të inspektorëve të punës për të inspektuar bizneset që nuk janë të regjistruara ligjërisht. (REKOMANDIM TIP REPORT 2023) </t>
  </si>
  <si>
    <t>1.1.1.4 Ndryshimi i Kodit Penal në përputhje me angazhimet ndërkombëtare të RSH-së dhe rekomandimet (finalizimi i miratimit të ndryshimeve ligjore për nenet 124 /b, 128/b për të parashikuar shfrytëzimin ekonomik dhe trafikimin e brendshëm të fëmijëve (edhe në kuadër të PKV për Mbrojtjen e Fëmijëve nga Shfrytëzimi Ekonomik, përfshirë Fëmijët në Situatë Rruge 2019-2021), 52/a, 110/a, 114 (2) të Kodit Penal), si edhe ndryshimi për trafikimin e organeve njerëzore (sipas Konventës së Këshillit të Evropës)</t>
  </si>
  <si>
    <t xml:space="preserve">1.1.1.5 Rishikimi i marrëveshjes së bashkëpunimit antitrafikim mes Koordinatorit Kombëtar, DPPSH, ISHPSHSH dhe përfshirja në të edhe të Drejtorisë së Përgjithshme të Tatimeve </t>
  </si>
  <si>
    <t>1.1.1.6 Ndryshimi i Kodit të Familjes lidhur me parashikimet të cilat lejojnë martesë nën moshën 18 vjeç, duke mos lejuar këto martesa në asnjë rrethanë</t>
  </si>
  <si>
    <t>1.1.1.7</t>
  </si>
  <si>
    <t>1.1.1.7 Krijimi i një mekanizmi kordinues dhe monitorues për luftën kundër trafikimit të personave. Ngritja e Grupit Drejtues për antitrafikun, të përbërë nga zëvendësministrat e ministrive të linjës.</t>
  </si>
  <si>
    <t>MB MSHMS PP DPPSH</t>
  </si>
  <si>
    <t xml:space="preserve">ISHPSHSH DPPSH DPT ON OJF	</t>
  </si>
  <si>
    <t xml:space="preserve">Kryeministria
Te gjitha Ministrite e linjes </t>
  </si>
  <si>
    <t>1.1.2.  Forcimi i kapaciteteve të sktrukturave të drejtësisë dhe Policisë së Shtetit për hetimin proaktiv, ndjekjen penale, dënimin dhe sekuestrimin e pasurive të trafikantëve</t>
  </si>
  <si>
    <t>1.1.2.1 Miratimi i kurrikulave të dedikuara për strukturat e drejtësisë (gjyqtarë, prokurorë, oficerë të policë gjyqësore ) dhe strukturave të policisë së shtetit për hetimin proaktiv, zbatimin e procedurave të ndjekjes penale në mënyrë efektive, përdorimin e teknikave speciale të hetimit, hetimit financiar, zbatrimin e sanksioneve proporcionale.</t>
  </si>
  <si>
    <t>1.1.2.2 Trajnimi i strukturave gjyqësore për t’u specializuar për veprat penale të trafikimit me qëllim hetimin proaktiv</t>
  </si>
  <si>
    <t>1.1.2.3 Trajnimi i punonjësve të patrullës së përgjithshme të policisë, të repartit
“Shqiponja” dhe strukturave të tjera përgjegjëse për hetimin dhe mbledhjen e informacionit për   çështjet e trafikimit për të rritur dhe fëmijë si dhe bashkëpunimi ndërsektorial.</t>
  </si>
  <si>
    <t>1.1.2.4 Specializimi dhe trajnimi i prokuroreve dhe oficerëve të policisë gjyqësore të seksioneve të ngarkuar me hetimin dhe ndjekjen penale te TQNJ, mbi teknikat speciale të hetimit, hetimit pasuror, por edhe lidhur me kuptimin e veprave penale të TQNJ në zbatim të vendimit njesues nr.217/2022 përfshi çështjet që lidhen me pëlqimin dhe shtrëngimin në kuadër të trafikimit për qëllim shfrytëzimi seksual apo punë të detyruar.</t>
  </si>
  <si>
    <t>1.1.2.5 Zhvillimi i analizave të përbashkëta me qëllim rritjen e përpjekjeve për hetime penale proaktive</t>
  </si>
  <si>
    <t>1.1.2.6 Monitorimi dhe identifikimi i zyrtarëve dhe punonjësve të institucioneve publike ligjzbatuese, të cilët janë përfshirë në trafikimin e personave dhe inkurajimi i publikut për raportimin e zyrtarëve të korruptuar</t>
  </si>
  <si>
    <t xml:space="preserve">Akademia e Policise
Shkolla e Magjistratures </t>
  </si>
  <si>
    <t xml:space="preserve">MB/DPPSH
Organizata </t>
  </si>
  <si>
    <t>SHM</t>
  </si>
  <si>
    <t>MB/DPPSH PP KKSAT ON/OJF</t>
  </si>
  <si>
    <t>DPPSH/
Akademia e Sigurisë</t>
  </si>
  <si>
    <t>MKR, KKSAT OJF
ON</t>
  </si>
  <si>
    <t>PP</t>
  </si>
  <si>
    <t>PSH</t>
  </si>
  <si>
    <t>PP SPAK</t>
  </si>
  <si>
    <t>AMP</t>
  </si>
  <si>
    <t>DPPSH OJF</t>
  </si>
  <si>
    <t>1.1.3. Shkëmbimi  i inofmacionit dhe kordinimi ndërinsitucional i strukturave përgjegjëse për hetimin dhe ndjekjen penale</t>
  </si>
  <si>
    <t>1.1.3.1 Krijimi i një praktike të re koordinimi për shkëmbim informacioni periodik lidhur me evidentimin dhe referimin e çështjeve penale të trafikimit të qenieve njerëzore</t>
  </si>
  <si>
    <t>1.1.3.3 Koordinimi dhe organizimi i hetimeve dhe operacioneve të përbashkëta, në hetimet financiare me qëllim identifikimin e rasteve të mundshme të trafikimit të personave dhe rritjen e numrit të procedimeve penale të suksesshme</t>
  </si>
  <si>
    <t>PP KKSAT MKR
DPPSH</t>
  </si>
  <si>
    <t>DPPSH</t>
  </si>
  <si>
    <t>MB/DPPSH</t>
  </si>
  <si>
    <t>MB, DPPSH</t>
  </si>
  <si>
    <t>PP KKSAT MKR, DPPSH, PP, SPAK</t>
  </si>
  <si>
    <t>Qëllimi i Politikës 2: MBROJTJA E QYTETARËVE, INSTITUCIONEVE DHE EKONOMISË</t>
  </si>
  <si>
    <t>Objektivi specifik 2.1: Identifikimi dhe mbështetja e individëve në rrezik për t’iu nënshtruar shtrëngimit, dhunës dhe frikësimit nga krimi i organizuar</t>
  </si>
  <si>
    <t>2.1.1. Rishikimi i Vendimit të Këshillit të Ministrave nr. 499, datë 29.8.2018 "Për miratimin e Procedurave Standarte të Veprimit për mbrojtjen e viktimave dhe viktimave të mundshme të trafikimit"</t>
  </si>
  <si>
    <t>2.1.1.1 Realizimit i studimi mbi nivelin e zbatimit të Procedurave Standarte të Veprimit, miratuar me VKM-në nr. 499, datë 29.8.2018, nga strukturat përgjegjëse për identifikimin e viktimave dhe viktimave të mundshme të trafikimt.</t>
  </si>
  <si>
    <t>2.1.1.2. Organizimi i tryezave konsultuese të studimit me të gjithë aktorët shtetëror dhe jo shtetëror që ushtrojnë veprmitari në fushën e antitrafikut</t>
  </si>
  <si>
    <t>2.1.1.3 Identifikimi i problematikave dhe nevojave për ndryshimin/rishikimin e Procedurave Standarte të Veprimit</t>
  </si>
  <si>
    <t>2.1.1.4 VKM nr. 499, të rishikohet bazuar në rezultatet e studimit si dhe bazuar në praktikat me të mira ndërkombëtare</t>
  </si>
  <si>
    <t>MKR, KRAT, OJF</t>
  </si>
  <si>
    <t>2.1.2 Identifikimi në kohë i viktimave të trafikimit dhe VMT dhe ofrimi i ndihmës dhe mbështetjes gjithëpërfshirëse përkatëse për nevojat e tyre.</t>
  </si>
  <si>
    <t>2.1.2.6</t>
  </si>
  <si>
    <t>2.1.2.7</t>
  </si>
  <si>
    <t>2.1.2.8</t>
  </si>
  <si>
    <t>2.1.2.9</t>
  </si>
  <si>
    <t>2.1.2.10</t>
  </si>
  <si>
    <t>2.1.2.11</t>
  </si>
  <si>
    <t>2.1.2.12</t>
  </si>
  <si>
    <t>2.1.2.13</t>
  </si>
  <si>
    <t>2.1.2.1 Hartimi dhe botimi i broshurave informuese dhe manualeve të punës lidhur  me punën e punonjësve të ISHPSHSH dhe AKPA ndaj VT dhe VMT.</t>
  </si>
  <si>
    <t>2.1.2.2 Trajnimi për cështje të mosdiskriminimit ndaj ofrimit të shërbimeve ndaj VT/VMT.</t>
  </si>
  <si>
    <t>2.1.2.3 Punësimi dhe mbështetja me arsim e formim profesional i VT/VMT   nëpërmjet përfshirjes në programet e punësimit apo mundësive për bursat për fëmijët</t>
  </si>
  <si>
    <t>2.1.2.5 Identifikimi i VT/VMT të mitur në kufi (përfshirë kalimin e paligjshëm të kufirit nga fëmijët),vetëm ose të shoqëruar me të rritur nëpërmjet kontrollit të  detyrueshëm të dokumentacionit për fëmijët</t>
  </si>
  <si>
    <t>2.1.2.7 Ndërmarrja e hapave përkatës për garantimin e mbrojtjes së posaçme dhe efektive si dhe vlerësimin e vazhdueshëm të rrezikut për VT/VMT, dëshmitarët dhe anëtarët e familjes së tyre, brenda apo jashtë vendit, nga hakmarrja dhe kërcënimi i mundshëm gjatë të gjitha fazave të procedimit penal, duke inkurajuar rritjen e bashkëpunimit të personave të trafikuar me institucionet e zbatimit të ligjit  dhe duke aplikuar një qasje të orientuar te mbrojtja e VT/VMT.</t>
  </si>
  <si>
    <t xml:space="preserve">2.1.2.8 Përshtatja e mjediseve të posacme, miqësore pwr zhvillimin e intervistave me fëmijët dhe të rinjtë si dhe aplikimin e mjeteve audiovizive me qëllim evitimin e intervistimit të përsëritur. </t>
  </si>
  <si>
    <t>2.1.2.9 Informimi i përshtatshëm i VT/VMT veçanërisht për fëmijët duke përdorur një gjuhë miqësore, në lidhje me të drejtat që kanë, shërbimet në dispozicion dhe mënyrat e aksesimit të tyre , ndryshimet që ndodhin në rrethanat që prekin situatën e tyre përfshirë ndalimet, mbulimin nga media, ndryshimin e akuzave, ndërprerjen e procedurave etj.</t>
  </si>
  <si>
    <t>2.1.2.10 Sigurimi i financimit të vazhdueshëm të shërbimeve për VT/VMT me qëllim që qendrat pritëse dhe riintegruese për VT/VMT të respektojnë standardet e kërkuara.</t>
  </si>
  <si>
    <t>2.1.2.11 Zbatimi PSV-ve, i protokolleve shtesë dhe formateve të unifikuara për kthimin vullnetar të asistuar të VT/VMT, si dhe orientimi i NJMF-ve për plotësimin e saktë të formave dhe procedurave që përcaktojnë PSV-të.</t>
  </si>
  <si>
    <t>2.1.2.13 Monitorimi i rasteve të fëmijëve VT/VMT të menaxhuara nga NJMF/PMF</t>
  </si>
  <si>
    <t>MB, AKPA; ISHPSH</t>
  </si>
  <si>
    <t xml:space="preserve"> ASPA</t>
  </si>
  <si>
    <t>MSHMS</t>
  </si>
  <si>
    <t>DPPSH; PMF</t>
  </si>
  <si>
    <t>MB; KKSAT</t>
  </si>
  <si>
    <t xml:space="preserve">MDPP AP </t>
  </si>
  <si>
    <t>PP KKSAT</t>
  </si>
  <si>
    <t>PMF PP</t>
  </si>
  <si>
    <t>NJMF SHSSH KKSAT
OJF, ON, PP</t>
  </si>
  <si>
    <t>MKR
SHSSH KKSAT ON</t>
  </si>
  <si>
    <t>AP MEPJ NJMF SHSSH KKSAT OJF
ON</t>
  </si>
  <si>
    <t>KKSAT OJF NJVQV
Biznesi privat</t>
  </si>
  <si>
    <t>ASHMDF</t>
  </si>
  <si>
    <t>SHSSH NJVQV OJF</t>
  </si>
  <si>
    <t xml:space="preserve">2.2.1.1 </t>
  </si>
  <si>
    <t>2.2.1.2</t>
  </si>
  <si>
    <t>2.2.1.3</t>
  </si>
  <si>
    <t>2.2.1.4</t>
  </si>
  <si>
    <t>2.2.1.5</t>
  </si>
  <si>
    <t>2.2.1.6</t>
  </si>
  <si>
    <t>2.2.1.7</t>
  </si>
  <si>
    <t>2.2.1.8</t>
  </si>
  <si>
    <t>2.2.1 Rritja e kapaciteteve profesionale dhe institucionale për identifikimin e viktimave dhe viktimave të mundshme të trafikimit</t>
  </si>
  <si>
    <t>2.2.1.1 Rishikimi i strukturës së Avokatit të Popullit me qëllim përfshirjen e  nenkomisionerit për trafikimit si reportues i pavarur</t>
  </si>
  <si>
    <t>2.2.1.2 Trajnimi i punëdhënësve/bizneseve për identifikimin e hershëm dhe trajtimin e VT/VMT</t>
  </si>
  <si>
    <t>2.2.1.3 Trajnimi i profesionistëve të ngarkuar për identifikimin, referimin dhe mbrojtjen e viktimave dhe viktimave të mundshme të trafikimit mbi procedurat standade të veprimit të rishikuara</t>
  </si>
  <si>
    <t>2.2.1.5 Rritja e kapaciteteve të punonjësve të AKPA dhe ISHPSHSH për rritjen e njohurive për politikat në fushën e trafikimit të qenieve njerëzore dhe politikat që këto struktura zbatojnë në fushën e punësimit, migrimit të punës dhe VET – trajnime periodike mbi zbatimin e legjislacioneve të ndryshme.</t>
  </si>
  <si>
    <t>2.2.1.6 Trajnimi i avokatëve për çështjet e trafikimit me qëllim mbrojtjen e VT/VMT dhe për të mbështetur VT/VMT në pretendimin e kompensimit</t>
  </si>
  <si>
    <t>2.2.1.7 Trajnimi i vazhduar ndërdisiplinor i profesionistëve që punojnë me fëmijët/ të rinjtë për identifikimin e hershëm dhe trajtimin e VT/VMT</t>
  </si>
  <si>
    <t>2.2.1.8 Rritja e kapaciteteve të punonjësve të ISHPSHSH dhe AKPA, nëpërmjet trajnimeve periodike, për të njohur Viktimat e Trafikimit ose Viktimat e Mundshme të Trafikimit dhe se si të reagojnë në këto raste dhe ku të bëjnë referimin.</t>
  </si>
  <si>
    <t>2.2.1.9</t>
  </si>
  <si>
    <t>2.2.1.10</t>
  </si>
  <si>
    <t>2.2.1.11</t>
  </si>
  <si>
    <t>2.2.1.12</t>
  </si>
  <si>
    <t>2.2.1.13</t>
  </si>
  <si>
    <t>Kosto totale Qëllimi i Politikës II (objektiva specifike 2.1+2.2)</t>
  </si>
  <si>
    <t>2.2.1.9 Trajnimi i punonjësve arsimorë në lidhje me identifikimin e VT/VMT, intervistimin e referimin dhe zbatimin e PSV-ve.</t>
  </si>
  <si>
    <t>2.2.1.11 Trajnimi i punonjësve konsullorë në lidhje me identifikimin e VT/VMT, intervistimin e referimin dhe zbatimin e PSV-ve.</t>
  </si>
  <si>
    <t>2.2.1.12 Trajnim i punonjësve të policisë, NjL dhe profesionistëve të tjere mbi format e reja të trafikimit nëpërmjet mjeteve elektronike (online)</t>
  </si>
  <si>
    <t>2.2.1.13 Hartimi i broshurave orientuese për stafin konsullor, njësitë lëvizëse, strukturat joanëtare të MKR, në lidhje me zbatimin e PSV-ve</t>
  </si>
  <si>
    <t xml:space="preserve">Avokati I Popullit </t>
  </si>
  <si>
    <t xml:space="preserve">Parlamenti </t>
  </si>
  <si>
    <t xml:space="preserve">MKR,Organizata </t>
  </si>
  <si>
    <t xml:space="preserve">ASPA; </t>
  </si>
  <si>
    <t>DHKA</t>
  </si>
  <si>
    <t>ON; KKSAT; OJF</t>
  </si>
  <si>
    <t>Shërbimet sociale në NJVQV Nj L,
GTN (Grupi Teknik Ndërsektorial në nivel Bashkie) ON/OJF</t>
  </si>
  <si>
    <t>MAS</t>
  </si>
  <si>
    <t>MB; MKR; AP; KKSAT; OJF ON; Akademia Konsullore</t>
  </si>
  <si>
    <t>DPPSH; Organizata</t>
  </si>
  <si>
    <t>ASHMDF NJVQV MEPJ, OJF, ON
Ekspertë të fushës</t>
  </si>
  <si>
    <t xml:space="preserve">Avokati I , MB, ASPA,  DHKA, ASHMDF, </t>
  </si>
  <si>
    <t>Parlamenti, MKR,Organizata , MFE/AKPA, MAS, ON, KKSAT, ISHPSHSH, MSHMS, DPPSH</t>
  </si>
  <si>
    <t xml:space="preserve">Objektivi specifik  2.2  Rritja e Profesionalizmit </t>
  </si>
  <si>
    <t>QËLLIMI I POLITIKËS III: RRITJA E FORCËS PARANDALUESE NDAJ KËRCËNIMEVE TË KRIMIT TË ORGANIZUAR DHE KRIMEVE TË RËNDA</t>
  </si>
  <si>
    <t>OBJEKTIVI SPECIFIK 3.1:  Realizimi i fushatave për rritjen e ndërgjegjësimit me përfshirjen e institucioneve qendrore dhe vendore, shoqërisë civile, biznesit, medies dhe aktorëve të tjerë për parandalimin e krimit të organizuar</t>
  </si>
  <si>
    <t xml:space="preserve">3.1.1 Shperndarja e informacionit mbi trafikimin e personave </t>
  </si>
  <si>
    <t>OBJEKTIVI SPECIFIK 3.2 Ofrimi dhe koordinimi i mbështetjes së brendshme/ huaj për zona dhe komunitete vulnerabël</t>
  </si>
  <si>
    <t>3.2.1 Hartëzimi i nevojave për mbështetje nga parnterët kombëtar dhe ndërkombëtar</t>
  </si>
  <si>
    <t xml:space="preserve">3.2.1.1 Realizimi i një studimi me qëllim vlerësimin e situatës sociale/ekonomike në 4 rajone të R.SH dhe vlerësimit të faktorëve shtytës për viktimizimin </t>
  </si>
  <si>
    <t>3.2.1.2 Identifikimi i zonave/rajoneve potencialisht me te prekura nga trafikimi i personave</t>
  </si>
  <si>
    <t>3.2.1.3 Hartëzimi dhe digjitalizimi i shërbimeve</t>
  </si>
  <si>
    <t>3.2.2 Bashkëpunimi ndërinstitucional dhe koordinimi me parnerët</t>
  </si>
  <si>
    <t>3.2.2.1 Përmirësimi dhe intensifikimi i bashkëpunimit policor nëpërmjet një përfshirjeje më aktive në planet e veprimit operativ EMPACT në luftën kundër krimit të organizuar dhe sipas strategjisë</t>
  </si>
  <si>
    <t>3.2.2.2 Rishikimi i Urdhrit mbi krijimin , përbërjen  dhe kompetencat e Komiteteve Rajonale Antitrafik dhe Trajnimi i anëtarëve të Komiteteve Rajonale dhe Tryezave Teknike Antitrafikim dhe aktorëve të tjerë në nivel lokal në 12 qarqet e vendit</t>
  </si>
  <si>
    <t>3.2.2.3 Finalizimi i Memorandumit të Bashkëpunimit ndërmjet Raporterit Kombëtar të Trafikimit të Qenieve Njerëzore pranë Ministrisë së Punëve të Jashtme të Greqisë dhe Ministrisë së Brendshme të Republikës së Shqipërisë “Për intensifikimin e bashkëpunimit në luftën kundër trafikimit të personave dhe mbrojtjen e fëmijëve të pashoqëruar dhe për përmirësimin e identifikimit, njoftimit, referimit dhe kthimit vullnetar të asistuar të viktimave/viktimave të mundshme të trafikimit “</t>
  </si>
  <si>
    <t>3.2.2.4 Negocimi/zbatimi i marrëveshjeve të veçanta/protokolleve shtesë për bashkëpunimin ndërkufitar në lidhje me parandalimin e trafikimit të të rriturve dhe të të miturve (migrantë, fëmijë të pashoqëruar, VT/VTM, fëmijë në rrezik trafikimi)</t>
  </si>
  <si>
    <t xml:space="preserve">3.2.2.5 Organizimi i seminareve/trajnimeve për prezantimin e PKV 2024-2025, te të gjithë aktorët dhe partnerët që do të përfshihen në zbatimin e tij në nivel kombëtar, rajonal dhe vendor për të diskutuar/informuar mbi detyrat dhe përgjegjësitë përkatëse që parashikon PKV, </t>
  </si>
  <si>
    <t>3.2.2.6 Intensifikimi i rolit të Bordit Këshillimor të VT/VMT, nëpërmjet dhënies së rekomandimeve për politikat dhe programet për parandalimin, mbrojtjen dhe ri integrimin</t>
  </si>
  <si>
    <t>ON</t>
  </si>
  <si>
    <t xml:space="preserve">Organizata </t>
  </si>
  <si>
    <t>MEPJ MKR</t>
  </si>
  <si>
    <t>MKR, AP OJF, ON  NJQV</t>
  </si>
  <si>
    <t>KKSAT</t>
  </si>
  <si>
    <t>DPPSH, MB</t>
  </si>
  <si>
    <t xml:space="preserve">MEPJ DPPSH DK&amp;M ASHMDF ON, </t>
  </si>
  <si>
    <t>ON, MEPJ,MKR, DPPSH, KKSAT, ASHMDF, NJQV</t>
  </si>
  <si>
    <t>MKR</t>
  </si>
  <si>
    <t>3.1.1.2 Informimi mbi procedurat dhe adresa të strukturave që mbrojnë të drejtat e e/imigrantëve.  (E/Imigrim për motive punësimi i mirë-informuar nga dhe drejt Republikës së Shqipërisë, me qëllim shmangien e mundësive për abuzim. )</t>
  </si>
  <si>
    <t>3.1.1.3 Informimi, i drejtëpërdrejtë ose nëpërmjet medias/rrjeteve sociale apo broshurave informuese i VOT për shërbimet për të cilat kanë të drejtë në punësim dhe VET.</t>
  </si>
  <si>
    <t>3.1.2</t>
  </si>
  <si>
    <t>3.1.3</t>
  </si>
  <si>
    <t xml:space="preserve">3.1.3 Gjithëpërfshirja e shoqërise dhe insitucioneve </t>
  </si>
  <si>
    <t>3.1.2.1</t>
  </si>
  <si>
    <t>3.1.2.2</t>
  </si>
  <si>
    <t>3.1.2.3</t>
  </si>
  <si>
    <t>3.1.3.1</t>
  </si>
  <si>
    <t>3.1.3.2</t>
  </si>
  <si>
    <t>3.1.3.3</t>
  </si>
  <si>
    <t>3.1.3.4</t>
  </si>
  <si>
    <t>3.1.3.5</t>
  </si>
  <si>
    <t>3.1.3.6</t>
  </si>
  <si>
    <t>3.1.3.7</t>
  </si>
  <si>
    <t>3.1.3.8</t>
  </si>
  <si>
    <t>3.1.2.2 Prodhimit dhe shpërndarja e posterave informues mbi linjën kombëtare dhe aplikacionin në 12 qarqe, përfshirë 61 bashki, pikat e kalimit kufitar, qendrat informuese etj.;</t>
  </si>
  <si>
    <t>3.1.2.3 Trajnimit të punonjësve të sallës operative mbi komunikimin etik, referimin e problematikave të adresuara dhe mbrojtjen e të dhënave personale sipas legjislacionit në fuqi</t>
  </si>
  <si>
    <t>KKSAT OJF, ON</t>
  </si>
  <si>
    <t>DPPSH, KKSAT OJF, ON</t>
  </si>
  <si>
    <t>MTM</t>
  </si>
  <si>
    <t>MB, OJF, ON; Shoqata Shqiptare e Turizmit</t>
  </si>
  <si>
    <t>MEPJ</t>
  </si>
  <si>
    <t>NJVQV; ON OJF</t>
  </si>
  <si>
    <t>AMA</t>
  </si>
  <si>
    <t>MKR Shoqata e Gazetarëve OJF; ON</t>
  </si>
  <si>
    <t>MB DPAP KRAT AP, OJF ON</t>
  </si>
  <si>
    <t>MB ASCAP, Shkolla e Drejtorëve OJF</t>
  </si>
  <si>
    <t>3.1.3.1 Informimi e ndërgjegjësimi i punonjësve të hotelerisë dhe turizmit për identifikimin dhe raportimin e VT/VMT, kryesisht gjatë sezonit veror</t>
  </si>
  <si>
    <t>3.1.3.2 Informimi dhe këshillimi i qytetarëve shqiptarë jashtë vendit nga stafet konsullore në lidhje me format e shfaqjes së trafikimit me një fokus të veçantë te marrëdhëniet e rreme të punës edhe në kuadër të Strategjisë për Edukimin Ligjor të Publikut 2019-2023</t>
  </si>
  <si>
    <t>3.1.3.3 Informimi i vazhdueshëm i azilkërkuesve, migrantëve të parregullt, në gjuhë që e kuptojnë për të drejtat e tyre dhe mbrojtjen nga fenomeni i trafikimit</t>
  </si>
  <si>
    <t>3.1.3.4 Ngritja e një qendre multifunksionale në veri të vendit në bashkëpunim me partnerë joshtetërorë për riintegriimin dhe mbështetjen e grupeve vulnerabël të shoqërisë, të riskuar nga trafikimi, përfshirë VT/VMT - Për të ofruar asistencë dhe shërbime shëndetësore, ekonomike, formim profesional dhe ngritje kapacitetesh për këto grupe vulnerabël</t>
  </si>
  <si>
    <t>3.1.3.5 Kryerja e trajnimeve/takimeve ndërgjegjësuese për gazetarët, mbi mënyrën e paraqitjes së rasteve të trafikimit në medie, respektimin e garantimin e të drejtës së ruajtjes së jetës private të VT/VMT dhe veçanërisht të fëmijëve si kategoria më vulnerabël, rolin e medies në parandalimin e trafikimit të personave dhe rëndësinë e trafikimit si shkelje serioze të të drejtave të njeriut dhe të drejtave në punë (shfrytëzimi në punë, shfrytëzimi ekonomik i fëmijëve, lypja, shfrytëzimi seksual, martesat nën moshë).</t>
  </si>
  <si>
    <t>3.1.3.6 Rritja e ndërgjegjësimit të sektorit privat në lidhje me rolin dhe përgjegjësitë e bizneseve për të parandaluar trafikimin e qenieve njerëzore në zinxhirët e tyre të furnizimit, për të mbështetur rehabilitimin dhe shërimin e viktimave në përputhje me rekomandimin e Komitetit të Ministrave të Këshillit të Evropës (CM/Rec (2016) 3) për të drejtat e njeriut dhe biznesin, si dhe përfshirja e bizneseve në veprimtaritë riintegruese të VT/VMT</t>
  </si>
  <si>
    <t>3.1.3.7 Zhvillimi i aktiviteteve informuese dhe edukuese në shkolla në lidhje me fenomenin e trafikimit, efektet e tij negative, mënyrat e parandalimit dhe raportimit dhe rëndësinë e përdorimit të internetit në mënyrë të sigurt nga nxënësit</t>
  </si>
  <si>
    <t>3.1.3.8 Trajnimi i punonjësve të institucioneve arsimore parauniversitare (mësuesit, drejtuesit, psikologët dhe punonjësit socialë, stafi mbështetës si pastrues e punonjës sigurie etj.) për zbatimin me rigorozitet të PSV-së, veçanërisht për identifikimin e fëmijëve/të rinjve VT/VMT</t>
  </si>
  <si>
    <t>shiko pse del shuma</t>
  </si>
  <si>
    <t xml:space="preserve"> Qëllimi i Politikës 1:  ULJA E KËRCËNIMIT DHE NDIKIMIT TË KRIMIT TË ORGANIZUAR DHE KRIMEVE TË RËNDA</t>
  </si>
  <si>
    <t xml:space="preserve">Objektivi specifik 1.1: : Goditja e trafiqeve të paligjshme </t>
  </si>
  <si>
    <r>
      <rPr>
        <b/>
        <sz val="12"/>
        <color indexed="10"/>
        <rFont val="Times New Roman"/>
        <family val="1"/>
      </rPr>
      <t xml:space="preserve">Kosto totale Qëllimi i Politikës I </t>
    </r>
    <r>
      <rPr>
        <sz val="12"/>
        <color theme="1"/>
        <rFont val="Times New Roman"/>
        <family val="1"/>
      </rPr>
      <t xml:space="preserve">
(objektiva specifike 1.1+1.2+1.3)</t>
    </r>
  </si>
  <si>
    <t xml:space="preserve">Objektivi specifik: 2.2: Rritja e Profesionalizmit </t>
  </si>
  <si>
    <r>
      <rPr>
        <b/>
        <sz val="12"/>
        <color indexed="10"/>
        <rFont val="Times New Roman"/>
        <family val="1"/>
      </rPr>
      <t xml:space="preserve">Kosto totale Qëllimi i Politikës II </t>
    </r>
    <r>
      <rPr>
        <sz val="12"/>
        <color theme="1"/>
        <rFont val="Times New Roman"/>
        <family val="1"/>
      </rPr>
      <t xml:space="preserve">
(objektiva specifike 2.1+2.2)</t>
    </r>
  </si>
  <si>
    <t>Qëllimi i Politikës  3.  RRITJA E FORCËS PARANDALUESE NDAJ KËRCËNIMEVE TË KRIMIT TË ORGANIZUAR DHE KRIMEVE TË RËNDA</t>
  </si>
  <si>
    <t>Objektivi Specifik: 3.1: Realizimi i fushatave për rritjen e ndërgjegjësimit me përfshirjen e institucioneve qendrore dhe vendore, shoqërisë civile, biznesit, medies dhe aktorëve të tjerë për parandalimin e krimit të organizuar</t>
  </si>
  <si>
    <t>Objektivi specifik 3.2 Ofrimi dhe koordinimi i mbështetjes së brendshme/ huaj për zona dhe komunitete vulnerabël</t>
  </si>
  <si>
    <t>MB, MKR, OJF, ON; Shoqata Shqiptare e Turizmit, DPAP KRAT AP</t>
  </si>
  <si>
    <t>MKR,AP KRAT AMA, OJF ON, TV kombëtare dhe lokale</t>
  </si>
  <si>
    <t>MB, AKPA</t>
  </si>
  <si>
    <t xml:space="preserve">MFE, AKPA, Avokati I , MB, ASPA,  DHKA, ASHMDF, </t>
  </si>
  <si>
    <t>Parlamenti, MKR,Organizata , MFE/AKPA, MAS, ON, KKSAT, ISHPSHSH, MSHMS, DPPSH, AKPA, AKSHI, MB, DKM</t>
  </si>
  <si>
    <t>Qëllimi i Politikës 1:  ULJA E KËRCËNIMIT DHE NDIKIMIT TË KRIMIT TË ORGANIZUAR DHE KRIMEVE TË RËNDA</t>
  </si>
  <si>
    <t>Qëllimi i Politikës  3.   RRITJA E FORCËS PARANDALUESE NDAJ KËRCËNIMEVE TË KRIMIT TË ORGANIZUAR DHE KRIMEVE TË RËNDA</t>
  </si>
  <si>
    <t xml:space="preserve">01110 Planifikimi, Menaxhimi dhe Administrimi (16), </t>
  </si>
  <si>
    <t>01110 Planifikimi, Menaxhimi dhe Administrimi (10)</t>
  </si>
  <si>
    <r>
      <t>04170 Inspektimi n</t>
    </r>
    <r>
      <rPr>
        <sz val="12"/>
        <color rgb="FFFF0000"/>
        <rFont val="Calibri"/>
        <family val="2"/>
      </rPr>
      <t>ë</t>
    </r>
    <r>
      <rPr>
        <sz val="12"/>
        <color rgb="FFFF0000"/>
        <rFont val="Times New Roman"/>
        <family val="1"/>
      </rPr>
      <t xml:space="preserve"> pun</t>
    </r>
    <r>
      <rPr>
        <sz val="12"/>
        <color rgb="FFFF0000"/>
        <rFont val="Calibri"/>
        <family val="2"/>
      </rPr>
      <t>ë</t>
    </r>
  </si>
  <si>
    <t>01110 Planifikimi, Menaxhimi dhe Administrimi (16), 01110 Planifikimi, Menaxhimi dhe Administrimi (10), 04170 Inspektimi në punë, 01110 Planifikimi, Menaxhimi dhe Administrimi (14)</t>
  </si>
  <si>
    <t>Akademia e Policise
Shkolla e Magjistratures DPPSH, PSH, AMP</t>
  </si>
  <si>
    <t>MB/DPPSH PP KKSAT ON/OJF/PP/ SPAK/MKR</t>
  </si>
  <si>
    <t>09820 Veprimtaria arsimore</t>
  </si>
  <si>
    <t>03140 Policia e Shtetit</t>
  </si>
  <si>
    <t>03140 Policia e Shtetit/09820 Veprimtaria arsimore</t>
  </si>
  <si>
    <t>MB, MFE, MD, Akademia e Policise
Shkolla e Magjistratures, DPPSH, PSH, AMP</t>
  </si>
  <si>
    <t>MFE, MSHMS,MAS, MD, ISHPSHSH, PP DPPSH, DPT, KM, Organizata, MB/DPPSH PP KKSAT ON/OJF/PP/ SPAK/MKR</t>
  </si>
  <si>
    <t>1.1.3.2 Raportimi  efektiv dhe periodik i rasteve kur ndaj personave ka filluar ndjekja penale dhe më pas ata identifikohen si VT/VMT, me qëllim përjashtimin e tyre nga përgjegjësia penale kur janë në kushtet e mbrojtjes nga ligji, analizimin e  tyre dhe vlerësimin e nevojave për trajnim të punonjësve të drejtësisë</t>
  </si>
  <si>
    <t>01110 Planifikimi, Menaxhimi dhe Administrimi (16), 03140 Policia e Shtetit</t>
  </si>
  <si>
    <t>II. Programi buxhetor që kontribuon për qëllimin e politikës: 01110 Planifikimi, Menaxhimi dhe Administrimi (16), 01110 Planifikimi, Menaxhimi dhe Administrimi (10), 04170 Inspektimi në punë, 01110 Planifikimi, Menaxhimi dhe Administrimi (14), 03140 Policia e Shtetit,09820 Veprimtaria arsimore</t>
  </si>
  <si>
    <t>10550 Tregu i Punes</t>
  </si>
  <si>
    <t>1330 Menaxhimi dhe Zhvillimi i Administrates Publike -ASPA</t>
  </si>
  <si>
    <t xml:space="preserve">2.1.2.4 Sigurimi i finacimeve për njësitë lëvizëse për identifikimin e shpejtë dhe kohë të VT dhe VMT </t>
  </si>
  <si>
    <t>01110 Planifikimi, Menaxhimi dhe Administrimi (13)</t>
  </si>
  <si>
    <t>10430 Perkujdesi Social</t>
  </si>
  <si>
    <t>10550 Tregu i Punes, 1330 Menaxhimi dhe Zhvillimi i Administrates Publike -ASPA, 01110 Planifikimi, Menaxhimi dhe Administrimi (13), 01110 Planifikimi, Menaxhimi dhe Administrimi (16), 10430 Perkujdesi Social. 03140 Policia e Shtetit</t>
  </si>
  <si>
    <t>II. Programi buxhetor që kontribuon për qëllimin e politikës: 01110 Planifikimi, Menaxhimi dhe Administrimi (16), 10550 Tregu i Punes, 1330 Menaxhimi dhe Zhvillimi i Administrates Publike -ASPA, 01110 Planifikimi, Menaxhimi dhe Administrimi (13),  10430 Perkujdesi Social. 03140 Policia e Shtetit</t>
  </si>
  <si>
    <t>2.1.2.6 Organzimi i vazhdueshëm i seancave të informimit për  VT/VMT në lidhje me të drejtën për shërbime  juridike dhe psikologjike dhe lehtësimi i aksesit në  drejtësi, duke i siguruar ndihmë juridike të specializuar dhe falas që në fazë të  hershme të procesit</t>
  </si>
  <si>
    <t>03320 Sherbimi i avokatise</t>
  </si>
  <si>
    <t>03320 Sherbimi i avokatise, 1330 Menaxhimi dhe Zhvillimi i Administrates Publike -ASPA, 01110 Planifikimi, Menaxhimi dhe Administrimi (16), 10430 Perkujdesi Social</t>
  </si>
  <si>
    <t>01110 Planifikimi, Menaxhimi dhe Administrimi (16), 10550 Tregu i Punes</t>
  </si>
  <si>
    <t xml:space="preserve">3.1.2 Forcimi i kapaciteteve të linjës kombëtare falas 116-006, dhe aplikacionit “Raporto dhe Shpëto” për të mundësuar këshillimin dhe raportimin e rasteve të mundshme të trafikimit të personave </t>
  </si>
  <si>
    <t>3.1.2.1 Vlerësimi i kapaciteteve dhe funksionalitetit te Linjes kombetare dhe aplikacionit raporto shpeto</t>
  </si>
  <si>
    <t>03140 Policia e Shtetit, 01110 Planifikimi, Menaxhimi dhe Administrimi (16)</t>
  </si>
  <si>
    <t>04130 Mbeshtetje per Zhvillim Ekonomik</t>
  </si>
  <si>
    <t xml:space="preserve">09120 Arsimi Baze (perfshire parashkollorin), </t>
  </si>
  <si>
    <t>09230 Arsimi i Mesem (i pergjithshem)</t>
  </si>
  <si>
    <t>01130 Aktiviteti diplomatik dhe konsullor i MPJ</t>
  </si>
  <si>
    <t>04760 Zhvillimi i Turizmit</t>
  </si>
  <si>
    <t>04760 Zhvillimi i Turizmit, 01110 Planifikimi, Menaxhimi dhe Administrimi (16), 04130 Mbeshtetje per Zhvillim Ekonomik, 09120 Arsimi Baze (perfshire parashkollorin), 09230 Arsimi i Mesem (i pergjithshem), 01130 Aktiviteti diplomatik dhe konsullor i MPJ</t>
  </si>
  <si>
    <t>III. Programi buxhetor që kontribuon për qëllimin e politikës: 01110 Planifikimi, Menaxhimi dhe Administrimi (16), 03140 Policia e Shtetit, 10550 Tregu i Punes, 04760 Zhvillimi i Turizmit,  04130 Mbeshtetje per Zhvillim Ekonomik, 09120 Arsimi Baze (perfshire parashkollorin), 09230 Arsimi i Mesem (i pergjithshem), 01130 Aktiviteti diplomatik dhe konsullor i MPJ</t>
  </si>
  <si>
    <t>3.1.1.1 Organizimi dhe ndërmarrja e fushates kombetare ndergjegjesuese ne kuader te muajit ANTITRAFIK -Tetor  masive ndërgjegjësuese në nivel kombëtar dhe lokal</t>
  </si>
  <si>
    <t>MB, AKPA, DPPSH, MTM, MEPJ, MFE, AMA, MAS</t>
  </si>
  <si>
    <t>MFE, MKR,AP KRAT AMA, OJF ON, TV kombëtare dhe lokale, donatore, DPPSH, KKSAT, MB, MKR, Shoqata Shqiptare e Turizmit, DPAP, AP</t>
  </si>
  <si>
    <t>MKR, ON, MEPJ,MKR, DPPSH, KKSAT, ASHMDF, NJQV</t>
  </si>
  <si>
    <t>??</t>
  </si>
  <si>
    <t>PBA 2024-2025 (në lekë)</t>
  </si>
  <si>
    <t>Buxheti 2026-2030 (në lekë)</t>
  </si>
  <si>
    <t>PBA 2024-2025 ( në Lekë)</t>
  </si>
  <si>
    <t>2024-2025</t>
  </si>
  <si>
    <t>PBA 2024-2025</t>
  </si>
  <si>
    <t xml:space="preserve"> Buxhetin 2026-2030</t>
  </si>
  <si>
    <t>Burimi i mbulimit deri ne 2025</t>
  </si>
  <si>
    <t>Hendeku financiar
2024-2025
(në Lekë)</t>
  </si>
  <si>
    <t>MSHMS/MB</t>
  </si>
  <si>
    <t>2.1.2.12 Promovimi i ndërmarrjeve sociale dhe partneritetit publik-privat në iniciativa që angazhojnë VT/VMT personat me prejardhje të pafavorshme socio-ekonomike</t>
  </si>
  <si>
    <t>2.2.1.10 Trajnime periodike te punonjësve shëndetësorë (përfshirë punonjësit e shëndetit mendor) dhe punonjësve sociale në lidhje me identifikimin e VT/VMT, intervistimin e referimin dhe zbatimin e PSV-ve.</t>
  </si>
  <si>
    <t>MSHMS/ ON</t>
  </si>
  <si>
    <t>MB, MEKI, MD</t>
  </si>
  <si>
    <t>MEKI, MSHMS,MAS, MD, ISHPSHSH, PP DPPSH, DPT, KM, Organizata</t>
  </si>
  <si>
    <t>MEKI
MSHMS
MAS
Organizata</t>
  </si>
  <si>
    <t>MEKI</t>
  </si>
  <si>
    <t xml:space="preserve">MD
MEKI
MD
Organizata </t>
  </si>
  <si>
    <t>MEKI, AKPA</t>
  </si>
  <si>
    <t>AKPA, AKSHI, MEKI, MB, DKM, ISHPSHSH</t>
  </si>
  <si>
    <t>KDM;MEKI; AKPA; ISHPSH</t>
  </si>
  <si>
    <t>Parlamenti, MKR,Organizata , MEKI/AKPA, MAS, ON, KKSAT, ISHPSHSH, MSHMS, DPPSH</t>
  </si>
  <si>
    <t>2.2.1.4 Rritja e kapaciteteve të punonjësve të MEKI në nivel qendror për VOT (punësim, e/imigrim dhe VET) për politikat në fushën e trafikimit të qenieve njerëzore dhe pikëprerjet e tyre me politikat e punësimit, VET, dhe e/imigrimin e punës – Trajnime periodike mbi politikat dhe legjislacionin e BE dhe vende me praktika të mira.</t>
  </si>
  <si>
    <t xml:space="preserve">MEKI/AKPA/Organizata </t>
  </si>
  <si>
    <t>MEKI; AKPA; ISHPSHSH; ASPA; Donatorw</t>
  </si>
  <si>
    <t>MEKI, MKR,AP KRAT AMA, OJF ON, TV kombëtare dhe lokale, donatore</t>
  </si>
  <si>
    <t>MEKI; DONATORE</t>
  </si>
  <si>
    <t>MTM, MEPJ, MB, MEKI, AMA, 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</si>
</sst>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0.0%"/>
  </numFmts>
  <fonts count="59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rgb="FF000000"/>
      <name val="Times New Roman"/>
      <family val="1"/>
    </font>
    <font>
      <b/>
      <sz val="11"/>
      <color rgb="FFFF0000"/>
      <name val="Calibri"/>
      <family val="2"/>
      <scheme val="minor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b/>
      <i/>
      <sz val="9"/>
      <color rgb="FFFF0000"/>
      <name val="Arial"/>
      <family val="2"/>
    </font>
    <font>
      <b/>
      <sz val="9"/>
      <color rgb="FFFFFFFF"/>
      <name val="Arial"/>
      <family val="2"/>
    </font>
    <font>
      <b/>
      <i/>
      <sz val="9"/>
      <color rgb="FF000000"/>
      <name val="Arial"/>
      <family val="2"/>
    </font>
    <font>
      <b/>
      <sz val="14"/>
      <color rgb="FF0070C0"/>
      <name val="Calibri"/>
      <family val="2"/>
      <scheme val="minor"/>
    </font>
    <font>
      <b/>
      <sz val="11"/>
      <color theme="1"/>
      <name val="Arial"/>
      <family val="2"/>
    </font>
    <font>
      <b/>
      <i/>
      <sz val="9"/>
      <color theme="1"/>
      <name val="Arial"/>
      <family val="2"/>
    </font>
    <font>
      <b/>
      <sz val="12"/>
      <color theme="1"/>
      <name val="Times New Roman"/>
      <family val="1"/>
    </font>
    <font>
      <b/>
      <sz val="12"/>
      <color indexed="10"/>
      <name val="Times New Roman"/>
      <family val="1"/>
    </font>
    <font>
      <b/>
      <sz val="12"/>
      <color rgb="FFFF0000"/>
      <name val="Times New Roman"/>
      <family val="1"/>
    </font>
    <font>
      <sz val="11"/>
      <name val="Calibri"/>
      <family val="2"/>
      <scheme val="minor"/>
    </font>
    <font>
      <b/>
      <sz val="12"/>
      <name val="Times New Roman"/>
      <family val="1"/>
    </font>
    <font>
      <b/>
      <sz val="14"/>
      <color theme="8"/>
      <name val="Times New Roman"/>
      <family val="1"/>
    </font>
    <font>
      <sz val="8"/>
      <color rgb="FF000000"/>
      <name val="Arial"/>
      <family val="2"/>
    </font>
    <font>
      <b/>
      <sz val="14"/>
      <color theme="8" tint="-0.249977111117893"/>
      <name val="Times New Roman"/>
      <family val="1"/>
    </font>
    <font>
      <sz val="14"/>
      <color theme="8" tint="-0.249977111117893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4"/>
      <color theme="8"/>
      <name val="Times New Roman"/>
      <family val="1"/>
    </font>
    <font>
      <sz val="10"/>
      <color theme="1"/>
      <name val="Times New Roman"/>
      <family val="1"/>
    </font>
    <font>
      <b/>
      <sz val="12"/>
      <color rgb="FF000000"/>
      <name val="Calibri"/>
      <family val="2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b/>
      <i/>
      <sz val="12"/>
      <color indexed="30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color theme="0"/>
      <name val="Calibri"/>
      <family val="2"/>
    </font>
    <font>
      <sz val="16"/>
      <color theme="1"/>
      <name val="Calibri"/>
      <family val="2"/>
      <scheme val="minor"/>
    </font>
    <font>
      <b/>
      <sz val="14"/>
      <color rgb="FF000000"/>
      <name val="Times New Roman"/>
      <family val="1"/>
    </font>
    <font>
      <sz val="11"/>
      <color rgb="FFFF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i/>
      <sz val="12"/>
      <color rgb="FF0070C0"/>
      <name val="Times New Roman"/>
      <family val="1"/>
    </font>
    <font>
      <sz val="11"/>
      <name val="Times New Roman"/>
      <family val="1"/>
    </font>
    <font>
      <sz val="11"/>
      <color rgb="FFFF0000"/>
      <name val="Calibri"/>
      <family val="2"/>
      <scheme val="minor"/>
    </font>
    <font>
      <b/>
      <sz val="11"/>
      <color rgb="FFFF0000"/>
      <name val="Times New Roman"/>
      <family val="1"/>
    </font>
    <font>
      <sz val="12"/>
      <color rgb="FFFF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4472C4"/>
      </bottom>
      <diagonal/>
    </border>
    <border>
      <left/>
      <right style="medium">
        <color indexed="64"/>
      </right>
      <top/>
      <bottom style="medium">
        <color rgb="FF8EAADB"/>
      </bottom>
      <diagonal/>
    </border>
    <border>
      <left style="medium">
        <color indexed="64"/>
      </left>
      <right style="medium">
        <color rgb="FF8EAADB"/>
      </right>
      <top/>
      <bottom/>
      <diagonal/>
    </border>
    <border>
      <left style="medium">
        <color indexed="64"/>
      </left>
      <right style="medium">
        <color rgb="FF8EAADB"/>
      </right>
      <top/>
      <bottom style="medium">
        <color indexed="64"/>
      </bottom>
      <diagonal/>
    </border>
    <border>
      <left style="medium">
        <color rgb="FF8EAADB"/>
      </left>
      <right style="medium">
        <color rgb="FF8EAADB"/>
      </right>
      <top/>
      <bottom style="medium">
        <color indexed="64"/>
      </bottom>
      <diagonal/>
    </border>
    <border>
      <left style="medium">
        <color rgb="FF8EAADB"/>
      </left>
      <right style="medium">
        <color indexed="64"/>
      </right>
      <top style="medium">
        <color rgb="FF8EAADB"/>
      </top>
      <bottom/>
      <diagonal/>
    </border>
    <border>
      <left style="medium">
        <color rgb="FF8EAADB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rgb="FF4472C4"/>
      </top>
      <bottom/>
      <diagonal/>
    </border>
    <border>
      <left style="medium">
        <color rgb="FF8EAADB"/>
      </left>
      <right style="medium">
        <color rgb="FF8EAADB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5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4" fillId="0" borderId="0"/>
    <xf numFmtId="0" fontId="6" fillId="0" borderId="0"/>
    <xf numFmtId="0" fontId="1" fillId="0" borderId="0"/>
    <xf numFmtId="0" fontId="2" fillId="0" borderId="0"/>
    <xf numFmtId="9" fontId="4" fillId="0" borderId="0" applyFont="0" applyFill="0" applyBorder="0" applyAlignment="0" applyProtection="0"/>
  </cellStyleXfs>
  <cellXfs count="436"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3" fontId="7" fillId="5" borderId="0" xfId="0" applyNumberFormat="1" applyFont="1" applyFill="1"/>
    <xf numFmtId="0" fontId="9" fillId="5" borderId="0" xfId="0" applyFont="1" applyFill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3" fontId="8" fillId="0" borderId="1" xfId="0" applyNumberFormat="1" applyFont="1" applyBorder="1" applyAlignment="1">
      <alignment horizontal="center" vertical="center" wrapText="1"/>
    </xf>
    <xf numFmtId="3" fontId="8" fillId="0" borderId="1" xfId="4" applyNumberFormat="1" applyFont="1" applyFill="1" applyBorder="1" applyAlignment="1">
      <alignment horizontal="center" vertical="center" wrapText="1"/>
    </xf>
    <xf numFmtId="3" fontId="1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18" xfId="0" applyNumberFormat="1" applyBorder="1" applyAlignment="1">
      <alignment horizontal="center" vertical="center"/>
    </xf>
    <xf numFmtId="3" fontId="4" fillId="0" borderId="0" xfId="14" applyNumberFormat="1" applyFont="1" applyAlignment="1">
      <alignment horizontal="center" vertical="center"/>
    </xf>
    <xf numFmtId="3" fontId="12" fillId="0" borderId="0" xfId="4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3" fontId="5" fillId="3" borderId="1" xfId="2" applyNumberFormat="1" applyBorder="1" applyAlignment="1">
      <alignment horizontal="center" vertical="center" wrapText="1"/>
    </xf>
    <xf numFmtId="3" fontId="5" fillId="3" borderId="1" xfId="2" applyNumberFormat="1" applyBorder="1" applyAlignment="1">
      <alignment horizontal="center" vertical="center"/>
    </xf>
    <xf numFmtId="3" fontId="5" fillId="2" borderId="1" xfId="1" applyNumberFormat="1" applyBorder="1" applyAlignment="1">
      <alignment horizontal="center" vertical="center"/>
    </xf>
    <xf numFmtId="3" fontId="0" fillId="0" borderId="0" xfId="0" applyNumberFormat="1"/>
    <xf numFmtId="3" fontId="14" fillId="0" borderId="0" xfId="0" applyNumberFormat="1" applyFont="1" applyAlignment="1">
      <alignment horizontal="center" vertical="center"/>
    </xf>
    <xf numFmtId="0" fontId="20" fillId="8" borderId="32" xfId="0" applyFont="1" applyFill="1" applyBorder="1" applyAlignment="1">
      <alignment horizontal="center" vertical="center" wrapText="1"/>
    </xf>
    <xf numFmtId="0" fontId="20" fillId="8" borderId="17" xfId="0" applyFont="1" applyFill="1" applyBorder="1" applyAlignment="1">
      <alignment horizontal="center" vertical="center" wrapText="1"/>
    </xf>
    <xf numFmtId="0" fontId="0" fillId="8" borderId="34" xfId="0" applyFill="1" applyBorder="1" applyAlignment="1">
      <alignment vertical="center" wrapText="1"/>
    </xf>
    <xf numFmtId="0" fontId="18" fillId="0" borderId="36" xfId="0" applyFont="1" applyBorder="1" applyAlignment="1">
      <alignment horizontal="right" vertical="center" wrapText="1"/>
    </xf>
    <xf numFmtId="0" fontId="19" fillId="0" borderId="37" xfId="0" applyFont="1" applyBorder="1" applyAlignment="1">
      <alignment horizontal="right" vertical="center" wrapText="1"/>
    </xf>
    <xf numFmtId="3" fontId="9" fillId="0" borderId="24" xfId="0" applyNumberFormat="1" applyFont="1" applyBorder="1" applyAlignment="1">
      <alignment horizontal="center" vertical="center" wrapText="1"/>
    </xf>
    <xf numFmtId="3" fontId="9" fillId="0" borderId="29" xfId="0" applyNumberFormat="1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3" fontId="29" fillId="0" borderId="33" xfId="0" applyNumberFormat="1" applyFont="1" applyBorder="1" applyAlignment="1">
      <alignment horizontal="center" vertical="center" wrapText="1"/>
    </xf>
    <xf numFmtId="3" fontId="28" fillId="0" borderId="31" xfId="0" applyNumberFormat="1" applyFont="1" applyBorder="1" applyAlignment="1">
      <alignment horizontal="center" vertical="center" wrapText="1"/>
    </xf>
    <xf numFmtId="3" fontId="28" fillId="0" borderId="32" xfId="0" applyNumberFormat="1" applyFont="1" applyBorder="1" applyAlignment="1">
      <alignment horizontal="center" vertical="center" wrapText="1"/>
    </xf>
    <xf numFmtId="3" fontId="9" fillId="0" borderId="16" xfId="0" applyNumberFormat="1" applyFont="1" applyBorder="1" applyAlignment="1">
      <alignment horizontal="center" vertical="center" wrapText="1"/>
    </xf>
    <xf numFmtId="3" fontId="9" fillId="0" borderId="31" xfId="0" applyNumberFormat="1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3" fontId="29" fillId="0" borderId="31" xfId="0" applyNumberFormat="1" applyFont="1" applyBorder="1" applyAlignment="1">
      <alignment horizontal="center" vertical="center" wrapText="1"/>
    </xf>
    <xf numFmtId="3" fontId="0" fillId="0" borderId="32" xfId="0" applyNumberFormat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 wrapText="1"/>
    </xf>
    <xf numFmtId="3" fontId="9" fillId="0" borderId="17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0" fillId="8" borderId="31" xfId="0" applyFont="1" applyFill="1" applyBorder="1" applyAlignment="1">
      <alignment horizontal="center" vertical="center" wrapText="1"/>
    </xf>
    <xf numFmtId="0" fontId="20" fillId="8" borderId="0" xfId="0" applyFont="1" applyFill="1" applyAlignment="1">
      <alignment horizontal="center" vertical="center" wrapText="1"/>
    </xf>
    <xf numFmtId="9" fontId="0" fillId="0" borderId="0" xfId="0" applyNumberFormat="1" applyAlignment="1">
      <alignment horizontal="center" vertical="center"/>
    </xf>
    <xf numFmtId="3" fontId="27" fillId="0" borderId="2" xfId="0" applyNumberFormat="1" applyFont="1" applyBorder="1" applyAlignment="1">
      <alignment horizontal="center" vertical="center"/>
    </xf>
    <xf numFmtId="3" fontId="9" fillId="11" borderId="18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3" fontId="27" fillId="0" borderId="1" xfId="0" applyNumberFormat="1" applyFont="1" applyBorder="1" applyAlignment="1">
      <alignment horizontal="center" vertical="center"/>
    </xf>
    <xf numFmtId="3" fontId="21" fillId="9" borderId="35" xfId="0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wrapText="1"/>
    </xf>
    <xf numFmtId="3" fontId="5" fillId="0" borderId="0" xfId="3" applyNumberFormat="1" applyFill="1" applyBorder="1" applyAlignment="1">
      <alignment horizontal="center" vertical="center"/>
    </xf>
    <xf numFmtId="166" fontId="5" fillId="0" borderId="0" xfId="3" applyNumberFormat="1" applyFill="1" applyBorder="1" applyAlignment="1">
      <alignment horizontal="center" vertical="center"/>
    </xf>
    <xf numFmtId="9" fontId="4" fillId="0" borderId="0" xfId="14" applyFont="1" applyAlignment="1">
      <alignment horizontal="center" vertical="center"/>
    </xf>
    <xf numFmtId="0" fontId="12" fillId="0" borderId="0" xfId="0" applyFont="1" applyAlignment="1">
      <alignment wrapText="1"/>
    </xf>
    <xf numFmtId="0" fontId="37" fillId="0" borderId="0" xfId="0" applyFont="1"/>
    <xf numFmtId="0" fontId="40" fillId="0" borderId="0" xfId="0" applyFont="1"/>
    <xf numFmtId="10" fontId="40" fillId="0" borderId="0" xfId="0" applyNumberFormat="1" applyFont="1"/>
    <xf numFmtId="3" fontId="37" fillId="0" borderId="0" xfId="4" applyNumberFormat="1" applyFont="1" applyFill="1" applyBorder="1" applyAlignment="1">
      <alignment horizontal="center" vertical="center"/>
    </xf>
    <xf numFmtId="0" fontId="39" fillId="0" borderId="0" xfId="0" applyFont="1"/>
    <xf numFmtId="3" fontId="16" fillId="9" borderId="1" xfId="0" applyNumberFormat="1" applyFont="1" applyFill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 wrapText="1"/>
    </xf>
    <xf numFmtId="0" fontId="0" fillId="8" borderId="0" xfId="0" applyFill="1" applyAlignment="1">
      <alignment vertical="center" wrapText="1"/>
    </xf>
    <xf numFmtId="0" fontId="16" fillId="9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3" fontId="17" fillId="9" borderId="1" xfId="0" applyNumberFormat="1" applyFont="1" applyFill="1" applyBorder="1" applyAlignment="1">
      <alignment horizontal="center" vertical="center" wrapText="1"/>
    </xf>
    <xf numFmtId="0" fontId="17" fillId="9" borderId="1" xfId="0" applyFont="1" applyFill="1" applyBorder="1" applyAlignment="1">
      <alignment horizontal="right" vertical="center" wrapText="1"/>
    </xf>
    <xf numFmtId="0" fontId="9" fillId="0" borderId="27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 wrapText="1"/>
    </xf>
    <xf numFmtId="3" fontId="9" fillId="0" borderId="10" xfId="0" applyNumberFormat="1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center" vertical="center" wrapText="1"/>
    </xf>
    <xf numFmtId="3" fontId="8" fillId="0" borderId="27" xfId="0" applyNumberFormat="1" applyFont="1" applyBorder="1" applyAlignment="1">
      <alignment horizontal="center" vertical="center" wrapText="1"/>
    </xf>
    <xf numFmtId="3" fontId="8" fillId="0" borderId="27" xfId="4" applyNumberFormat="1" applyFont="1" applyBorder="1" applyAlignment="1">
      <alignment horizontal="center" vertical="center" wrapText="1"/>
    </xf>
    <xf numFmtId="3" fontId="8" fillId="0" borderId="27" xfId="4" applyNumberFormat="1" applyFont="1" applyFill="1" applyBorder="1" applyAlignment="1">
      <alignment horizontal="center" vertical="center" wrapText="1"/>
    </xf>
    <xf numFmtId="3" fontId="8" fillId="0" borderId="28" xfId="4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3" fontId="8" fillId="0" borderId="1" xfId="4" applyNumberFormat="1" applyFont="1" applyBorder="1" applyAlignment="1">
      <alignment horizontal="center" vertical="center" wrapText="1"/>
    </xf>
    <xf numFmtId="3" fontId="8" fillId="0" borderId="14" xfId="4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41" fontId="8" fillId="0" borderId="14" xfId="4" applyNumberFormat="1" applyFont="1" applyBorder="1" applyAlignment="1">
      <alignment horizontal="center" vertical="center" wrapText="1"/>
    </xf>
    <xf numFmtId="0" fontId="42" fillId="12" borderId="1" xfId="0" applyFont="1" applyFill="1" applyBorder="1" applyAlignment="1">
      <alignment horizontal="center" vertical="center" wrapText="1"/>
    </xf>
    <xf numFmtId="0" fontId="42" fillId="0" borderId="1" xfId="0" applyFont="1" applyBorder="1" applyAlignment="1">
      <alignment horizontal="left" wrapText="1"/>
    </xf>
    <xf numFmtId="0" fontId="42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3" fontId="8" fillId="0" borderId="1" xfId="0" applyNumberFormat="1" applyFont="1" applyBorder="1" applyAlignment="1">
      <alignment horizontal="center" wrapText="1"/>
    </xf>
    <xf numFmtId="3" fontId="8" fillId="0" borderId="1" xfId="4" applyNumberFormat="1" applyFont="1" applyFill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9" fillId="7" borderId="23" xfId="0" applyFont="1" applyFill="1" applyBorder="1" applyAlignment="1">
      <alignment horizontal="center" vertical="center" wrapText="1"/>
    </xf>
    <xf numFmtId="0" fontId="9" fillId="7" borderId="21" xfId="0" applyFont="1" applyFill="1" applyBorder="1" applyAlignment="1">
      <alignment horizontal="center" vertical="center" wrapText="1"/>
    </xf>
    <xf numFmtId="3" fontId="27" fillId="7" borderId="21" xfId="4" applyNumberFormat="1" applyFont="1" applyFill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/>
    </xf>
    <xf numFmtId="0" fontId="9" fillId="7" borderId="44" xfId="0" applyFont="1" applyFill="1" applyBorder="1" applyAlignment="1">
      <alignment horizontal="center" vertical="center" wrapText="1"/>
    </xf>
    <xf numFmtId="0" fontId="25" fillId="7" borderId="21" xfId="0" applyFont="1" applyFill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/>
    </xf>
    <xf numFmtId="3" fontId="8" fillId="0" borderId="28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/>
    </xf>
    <xf numFmtId="3" fontId="8" fillId="0" borderId="14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0" fontId="27" fillId="0" borderId="1" xfId="0" applyFont="1" applyBorder="1" applyAlignment="1">
      <alignment horizontal="center" vertical="center" wrapText="1"/>
    </xf>
    <xf numFmtId="0" fontId="42" fillId="0" borderId="45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10" fillId="0" borderId="1" xfId="0" applyFont="1" applyBorder="1"/>
    <xf numFmtId="0" fontId="42" fillId="0" borderId="48" xfId="0" applyFont="1" applyBorder="1" applyAlignment="1">
      <alignment horizontal="center" vertical="center" wrapText="1"/>
    </xf>
    <xf numFmtId="3" fontId="10" fillId="0" borderId="27" xfId="0" applyNumberFormat="1" applyFont="1" applyBorder="1" applyAlignment="1">
      <alignment horizontal="center" vertical="center"/>
    </xf>
    <xf numFmtId="3" fontId="10" fillId="0" borderId="28" xfId="0" applyNumberFormat="1" applyFont="1" applyBorder="1" applyAlignment="1">
      <alignment horizontal="center" vertical="center"/>
    </xf>
    <xf numFmtId="3" fontId="10" fillId="0" borderId="1" xfId="4" applyNumberFormat="1" applyFont="1" applyBorder="1" applyAlignment="1">
      <alignment horizontal="center" vertical="center"/>
    </xf>
    <xf numFmtId="3" fontId="10" fillId="0" borderId="1" xfId="4" applyNumberFormat="1" applyFont="1" applyFill="1" applyBorder="1" applyAlignment="1">
      <alignment horizontal="center" vertical="center"/>
    </xf>
    <xf numFmtId="0" fontId="9" fillId="7" borderId="44" xfId="0" applyFont="1" applyFill="1" applyBorder="1" applyAlignment="1">
      <alignment horizontal="left" vertical="center" wrapText="1"/>
    </xf>
    <xf numFmtId="0" fontId="25" fillId="0" borderId="27" xfId="0" applyFont="1" applyBorder="1" applyAlignment="1">
      <alignment horizontal="center"/>
    </xf>
    <xf numFmtId="3" fontId="25" fillId="0" borderId="27" xfId="0" applyNumberFormat="1" applyFont="1" applyBorder="1" applyAlignment="1">
      <alignment horizontal="center" vertical="center"/>
    </xf>
    <xf numFmtId="3" fontId="25" fillId="0" borderId="28" xfId="0" applyNumberFormat="1" applyFont="1" applyBorder="1" applyAlignment="1">
      <alignment horizontal="center" vertical="center"/>
    </xf>
    <xf numFmtId="3" fontId="10" fillId="0" borderId="14" xfId="0" applyNumberFormat="1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3" fontId="43" fillId="0" borderId="1" xfId="4" applyNumberFormat="1" applyFont="1" applyFill="1" applyBorder="1" applyAlignment="1">
      <alignment horizontal="center" vertical="center" wrapText="1"/>
    </xf>
    <xf numFmtId="3" fontId="43" fillId="0" borderId="1" xfId="4" applyNumberFormat="1" applyFont="1" applyBorder="1" applyAlignment="1">
      <alignment horizontal="center" vertical="center" wrapText="1"/>
    </xf>
    <xf numFmtId="3" fontId="43" fillId="0" borderId="1" xfId="4" applyNumberFormat="1" applyFont="1" applyFill="1" applyBorder="1" applyAlignment="1">
      <alignment horizontal="center" vertical="center"/>
    </xf>
    <xf numFmtId="3" fontId="43" fillId="0" borderId="1" xfId="4" applyNumberFormat="1" applyFont="1" applyBorder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0" fontId="35" fillId="0" borderId="5" xfId="0" applyFont="1" applyBorder="1" applyAlignment="1">
      <alignment horizontal="left" vertical="center" wrapText="1"/>
    </xf>
    <xf numFmtId="3" fontId="9" fillId="11" borderId="18" xfId="0" applyNumberFormat="1" applyFont="1" applyFill="1" applyBorder="1" applyAlignment="1">
      <alignment horizontal="left" vertical="center" wrapText="1"/>
    </xf>
    <xf numFmtId="3" fontId="9" fillId="0" borderId="7" xfId="0" applyNumberFormat="1" applyFont="1" applyBorder="1" applyAlignment="1">
      <alignment horizontal="left" vertical="center" wrapText="1"/>
    </xf>
    <xf numFmtId="3" fontId="9" fillId="0" borderId="16" xfId="0" applyNumberFormat="1" applyFont="1" applyBorder="1" applyAlignment="1">
      <alignment horizontal="left" vertical="center" wrapText="1"/>
    </xf>
    <xf numFmtId="3" fontId="9" fillId="0" borderId="17" xfId="0" applyNumberFormat="1" applyFont="1" applyBorder="1" applyAlignment="1">
      <alignment horizontal="left" vertical="center" wrapText="1"/>
    </xf>
    <xf numFmtId="3" fontId="9" fillId="0" borderId="11" xfId="0" applyNumberFormat="1" applyFont="1" applyBorder="1" applyAlignment="1">
      <alignment horizontal="left" vertical="center" wrapText="1"/>
    </xf>
    <xf numFmtId="3" fontId="9" fillId="0" borderId="12" xfId="0" applyNumberFormat="1" applyFont="1" applyBorder="1" applyAlignment="1">
      <alignment horizontal="left" vertical="center" wrapText="1"/>
    </xf>
    <xf numFmtId="3" fontId="9" fillId="0" borderId="13" xfId="0" applyNumberFormat="1" applyFont="1" applyBorder="1" applyAlignment="1">
      <alignment horizontal="left" vertical="center" wrapText="1"/>
    </xf>
    <xf numFmtId="3" fontId="9" fillId="11" borderId="20" xfId="0" applyNumberFormat="1" applyFont="1" applyFill="1" applyBorder="1" applyAlignment="1">
      <alignment horizontal="left" vertical="center" wrapText="1"/>
    </xf>
    <xf numFmtId="3" fontId="9" fillId="11" borderId="42" xfId="0" applyNumberFormat="1" applyFont="1" applyFill="1" applyBorder="1" applyAlignment="1">
      <alignment horizontal="left" vertical="center" wrapText="1"/>
    </xf>
    <xf numFmtId="3" fontId="9" fillId="11" borderId="25" xfId="0" applyNumberFormat="1" applyFont="1" applyFill="1" applyBorder="1" applyAlignment="1">
      <alignment horizontal="left" vertical="center" wrapText="1"/>
    </xf>
    <xf numFmtId="3" fontId="9" fillId="0" borderId="42" xfId="0" applyNumberFormat="1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wrapText="1"/>
    </xf>
    <xf numFmtId="0" fontId="10" fillId="0" borderId="2" xfId="0" applyFont="1" applyBorder="1" applyAlignment="1">
      <alignment horizontal="left"/>
    </xf>
    <xf numFmtId="0" fontId="42" fillId="10" borderId="1" xfId="0" applyFont="1" applyFill="1" applyBorder="1" applyAlignment="1">
      <alignment horizontal="center" vertical="center" wrapText="1"/>
    </xf>
    <xf numFmtId="41" fontId="8" fillId="0" borderId="14" xfId="4" applyNumberFormat="1" applyFont="1" applyFill="1" applyBorder="1" applyAlignment="1">
      <alignment horizontal="center" vertical="center" wrapText="1"/>
    </xf>
    <xf numFmtId="0" fontId="9" fillId="7" borderId="43" xfId="0" applyFont="1" applyFill="1" applyBorder="1" applyAlignment="1">
      <alignment horizontal="center" vertical="center" wrapText="1"/>
    </xf>
    <xf numFmtId="0" fontId="27" fillId="7" borderId="44" xfId="0" applyFont="1" applyFill="1" applyBorder="1" applyAlignment="1">
      <alignment horizontal="left" vertical="center" wrapText="1"/>
    </xf>
    <xf numFmtId="3" fontId="27" fillId="7" borderId="44" xfId="4" applyNumberFormat="1" applyFont="1" applyFill="1" applyBorder="1" applyAlignment="1">
      <alignment horizontal="center" vertical="center" wrapText="1"/>
    </xf>
    <xf numFmtId="3" fontId="8" fillId="0" borderId="1" xfId="4" applyNumberFormat="1" applyFont="1" applyFill="1" applyBorder="1" applyAlignment="1">
      <alignment horizontal="right" vertical="center" wrapText="1"/>
    </xf>
    <xf numFmtId="3" fontId="9" fillId="0" borderId="1" xfId="4" applyNumberFormat="1" applyFont="1" applyFill="1" applyBorder="1" applyAlignment="1">
      <alignment horizontal="right" vertical="center" wrapText="1"/>
    </xf>
    <xf numFmtId="41" fontId="9" fillId="0" borderId="1" xfId="4" applyNumberFormat="1" applyFont="1" applyFill="1" applyBorder="1" applyAlignment="1">
      <alignment horizontal="right" vertical="center" wrapText="1"/>
    </xf>
    <xf numFmtId="3" fontId="25" fillId="0" borderId="14" xfId="4" applyNumberFormat="1" applyFont="1" applyBorder="1" applyAlignment="1">
      <alignment horizontal="right" vertical="center"/>
    </xf>
    <xf numFmtId="3" fontId="27" fillId="0" borderId="2" xfId="0" applyNumberFormat="1" applyFont="1" applyBorder="1" applyAlignment="1">
      <alignment horizontal="right" vertical="center"/>
    </xf>
    <xf numFmtId="41" fontId="27" fillId="0" borderId="2" xfId="0" applyNumberFormat="1" applyFont="1" applyBorder="1" applyAlignment="1">
      <alignment horizontal="right" vertical="center"/>
    </xf>
    <xf numFmtId="3" fontId="27" fillId="0" borderId="1" xfId="0" applyNumberFormat="1" applyFont="1" applyBorder="1" applyAlignment="1">
      <alignment horizontal="right" vertical="center"/>
    </xf>
    <xf numFmtId="0" fontId="10" fillId="0" borderId="3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41" fontId="8" fillId="0" borderId="1" xfId="4" applyNumberFormat="1" applyFont="1" applyBorder="1" applyAlignment="1">
      <alignment horizontal="center" vertical="center" wrapText="1"/>
    </xf>
    <xf numFmtId="0" fontId="42" fillId="10" borderId="45" xfId="0" applyFont="1" applyFill="1" applyBorder="1" applyAlignment="1">
      <alignment horizontal="center" vertical="center" wrapText="1"/>
    </xf>
    <xf numFmtId="41" fontId="27" fillId="7" borderId="44" xfId="4" applyNumberFormat="1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41" fontId="27" fillId="7" borderId="44" xfId="0" applyNumberFormat="1" applyFont="1" applyFill="1" applyBorder="1" applyAlignment="1">
      <alignment horizontal="center" vertical="center" wrapText="1"/>
    </xf>
    <xf numFmtId="3" fontId="43" fillId="0" borderId="1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3" fontId="43" fillId="0" borderId="53" xfId="0" applyNumberFormat="1" applyFont="1" applyBorder="1" applyAlignment="1">
      <alignment horizontal="center" vertical="center" wrapText="1"/>
    </xf>
    <xf numFmtId="41" fontId="0" fillId="0" borderId="0" xfId="0" applyNumberFormat="1" applyAlignment="1">
      <alignment horizontal="center" vertical="center"/>
    </xf>
    <xf numFmtId="0" fontId="9" fillId="7" borderId="5" xfId="0" applyFont="1" applyFill="1" applyBorder="1" applyAlignment="1">
      <alignment horizontal="center" vertical="center" wrapText="1"/>
    </xf>
    <xf numFmtId="0" fontId="42" fillId="7" borderId="1" xfId="0" applyFont="1" applyFill="1" applyBorder="1" applyAlignment="1">
      <alignment horizontal="left" vertical="center" wrapText="1"/>
    </xf>
    <xf numFmtId="0" fontId="42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42" fillId="7" borderId="1" xfId="0" applyFont="1" applyFill="1" applyBorder="1" applyAlignment="1">
      <alignment horizontal="center" wrapText="1"/>
    </xf>
    <xf numFmtId="3" fontId="8" fillId="7" borderId="1" xfId="0" applyNumberFormat="1" applyFont="1" applyFill="1" applyBorder="1" applyAlignment="1">
      <alignment horizontal="center" vertical="center" wrapText="1"/>
    </xf>
    <xf numFmtId="3" fontId="8" fillId="7" borderId="1" xfId="4" applyNumberFormat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41" fontId="8" fillId="7" borderId="14" xfId="4" applyNumberFormat="1" applyFont="1" applyFill="1" applyBorder="1" applyAlignment="1">
      <alignment horizontal="center" vertical="center" wrapText="1"/>
    </xf>
    <xf numFmtId="0" fontId="42" fillId="7" borderId="15" xfId="0" applyFont="1" applyFill="1" applyBorder="1" applyAlignment="1">
      <alignment horizontal="center" vertical="center" wrapText="1"/>
    </xf>
    <xf numFmtId="0" fontId="42" fillId="7" borderId="8" xfId="0" applyFont="1" applyFill="1" applyBorder="1" applyAlignment="1">
      <alignment horizontal="center" vertical="center" wrapText="1"/>
    </xf>
    <xf numFmtId="41" fontId="42" fillId="7" borderId="14" xfId="4" applyNumberFormat="1" applyFont="1" applyFill="1" applyBorder="1" applyAlignment="1">
      <alignment horizontal="center" vertical="center" wrapText="1"/>
    </xf>
    <xf numFmtId="3" fontId="10" fillId="7" borderId="1" xfId="0" applyNumberFormat="1" applyFont="1" applyFill="1" applyBorder="1" applyAlignment="1">
      <alignment horizontal="center" vertical="center"/>
    </xf>
    <xf numFmtId="0" fontId="10" fillId="7" borderId="8" xfId="0" applyFont="1" applyFill="1" applyBorder="1" applyAlignment="1">
      <alignment vertical="center" wrapText="1"/>
    </xf>
    <xf numFmtId="0" fontId="27" fillId="7" borderId="1" xfId="0" applyFont="1" applyFill="1" applyBorder="1" applyAlignment="1">
      <alignment horizontal="center" vertical="center" wrapText="1"/>
    </xf>
    <xf numFmtId="0" fontId="42" fillId="7" borderId="45" xfId="0" applyFont="1" applyFill="1" applyBorder="1" applyAlignment="1">
      <alignment horizontal="center" vertical="center" wrapText="1"/>
    </xf>
    <xf numFmtId="0" fontId="25" fillId="7" borderId="5" xfId="0" applyFont="1" applyFill="1" applyBorder="1" applyAlignment="1">
      <alignment horizontal="center" vertical="center"/>
    </xf>
    <xf numFmtId="0" fontId="10" fillId="7" borderId="1" xfId="0" applyFont="1" applyFill="1" applyBorder="1"/>
    <xf numFmtId="0" fontId="42" fillId="7" borderId="48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41" fontId="8" fillId="7" borderId="1" xfId="4" applyNumberFormat="1" applyFont="1" applyFill="1" applyBorder="1" applyAlignment="1">
      <alignment horizontal="center" vertical="center" wrapText="1"/>
    </xf>
    <xf numFmtId="3" fontId="10" fillId="7" borderId="1" xfId="4" applyNumberFormat="1" applyFont="1" applyFill="1" applyBorder="1" applyAlignment="1">
      <alignment horizontal="center" vertical="center"/>
    </xf>
    <xf numFmtId="0" fontId="25" fillId="7" borderId="1" xfId="0" applyFont="1" applyFill="1" applyBorder="1" applyAlignment="1">
      <alignment horizontal="center" vertical="center"/>
    </xf>
    <xf numFmtId="0" fontId="8" fillId="7" borderId="47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wrapText="1"/>
    </xf>
    <xf numFmtId="0" fontId="9" fillId="7" borderId="52" xfId="0" applyFont="1" applyFill="1" applyBorder="1" applyAlignment="1">
      <alignment horizontal="center" vertical="center" wrapText="1"/>
    </xf>
    <xf numFmtId="0" fontId="43" fillId="7" borderId="53" xfId="0" applyFont="1" applyFill="1" applyBorder="1" applyAlignment="1">
      <alignment horizontal="left" vertical="center" wrapText="1"/>
    </xf>
    <xf numFmtId="0" fontId="9" fillId="7" borderId="53" xfId="0" applyFont="1" applyFill="1" applyBorder="1" applyAlignment="1">
      <alignment horizontal="left" vertical="center" wrapText="1"/>
    </xf>
    <xf numFmtId="0" fontId="42" fillId="7" borderId="47" xfId="0" applyFont="1" applyFill="1" applyBorder="1" applyAlignment="1">
      <alignment horizontal="center" vertical="center" wrapText="1"/>
    </xf>
    <xf numFmtId="0" fontId="8" fillId="7" borderId="53" xfId="0" applyFont="1" applyFill="1" applyBorder="1" applyAlignment="1">
      <alignment horizontal="center" vertical="center" wrapText="1"/>
    </xf>
    <xf numFmtId="3" fontId="43" fillId="7" borderId="53" xfId="0" applyNumberFormat="1" applyFont="1" applyFill="1" applyBorder="1" applyAlignment="1">
      <alignment horizontal="center" vertical="center" wrapText="1"/>
    </xf>
    <xf numFmtId="3" fontId="43" fillId="7" borderId="21" xfId="0" applyNumberFormat="1" applyFont="1" applyFill="1" applyBorder="1" applyAlignment="1">
      <alignment horizontal="center" vertical="center" wrapText="1"/>
    </xf>
    <xf numFmtId="165" fontId="43" fillId="7" borderId="2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25" fillId="7" borderId="5" xfId="0" applyFont="1" applyFill="1" applyBorder="1" applyAlignment="1">
      <alignment horizontal="center" vertical="center" wrapText="1"/>
    </xf>
    <xf numFmtId="3" fontId="43" fillId="7" borderId="1" xfId="4" applyNumberFormat="1" applyFont="1" applyFill="1" applyBorder="1" applyAlignment="1">
      <alignment horizontal="center" vertical="center" wrapText="1"/>
    </xf>
    <xf numFmtId="3" fontId="43" fillId="7" borderId="1" xfId="4" applyNumberFormat="1" applyFont="1" applyFill="1" applyBorder="1" applyAlignment="1">
      <alignment horizontal="center" vertical="center"/>
    </xf>
    <xf numFmtId="0" fontId="27" fillId="7" borderId="1" xfId="0" applyFont="1" applyFill="1" applyBorder="1" applyAlignment="1">
      <alignment horizontal="left" vertical="center" wrapText="1"/>
    </xf>
    <xf numFmtId="3" fontId="27" fillId="7" borderId="1" xfId="4" applyNumberFormat="1" applyFont="1" applyFill="1" applyBorder="1" applyAlignment="1">
      <alignment horizontal="center" vertical="center" wrapText="1"/>
    </xf>
    <xf numFmtId="41" fontId="27" fillId="7" borderId="1" xfId="4" applyNumberFormat="1" applyFont="1" applyFill="1" applyBorder="1" applyAlignment="1">
      <alignment horizontal="center" vertical="center" wrapText="1"/>
    </xf>
    <xf numFmtId="0" fontId="44" fillId="0" borderId="0" xfId="0" applyFont="1" applyAlignment="1">
      <alignment horizontal="center"/>
    </xf>
    <xf numFmtId="0" fontId="45" fillId="0" borderId="0" xfId="0" applyFont="1"/>
    <xf numFmtId="0" fontId="45" fillId="0" borderId="0" xfId="0" applyFont="1" applyAlignment="1">
      <alignment horizontal="center"/>
    </xf>
    <xf numFmtId="3" fontId="45" fillId="0" borderId="0" xfId="0" applyNumberFormat="1" applyFont="1" applyAlignment="1">
      <alignment horizontal="center" vertical="center"/>
    </xf>
    <xf numFmtId="41" fontId="45" fillId="0" borderId="0" xfId="0" applyNumberFormat="1" applyFont="1" applyAlignment="1">
      <alignment horizontal="center" vertical="center"/>
    </xf>
    <xf numFmtId="43" fontId="45" fillId="0" borderId="0" xfId="0" applyNumberFormat="1" applyFont="1"/>
    <xf numFmtId="166" fontId="46" fillId="0" borderId="0" xfId="0" applyNumberFormat="1" applyFont="1" applyAlignment="1">
      <alignment horizontal="center" vertical="center"/>
    </xf>
    <xf numFmtId="166" fontId="0" fillId="0" borderId="0" xfId="0" applyNumberFormat="1"/>
    <xf numFmtId="3" fontId="47" fillId="4" borderId="1" xfId="3" applyNumberFormat="1" applyFont="1" applyBorder="1" applyAlignment="1">
      <alignment horizontal="center" vertical="center"/>
    </xf>
    <xf numFmtId="166" fontId="47" fillId="4" borderId="1" xfId="3" applyNumberFormat="1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 wrapText="1"/>
    </xf>
    <xf numFmtId="3" fontId="25" fillId="0" borderId="3" xfId="0" applyNumberFormat="1" applyFont="1" applyBorder="1" applyAlignment="1">
      <alignment horizontal="center" vertical="center" wrapText="1"/>
    </xf>
    <xf numFmtId="3" fontId="25" fillId="0" borderId="3" xfId="0" applyNumberFormat="1" applyFont="1" applyBorder="1" applyAlignment="1">
      <alignment horizontal="center" vertical="center"/>
    </xf>
    <xf numFmtId="3" fontId="9" fillId="0" borderId="51" xfId="0" applyNumberFormat="1" applyFont="1" applyBorder="1" applyAlignment="1">
      <alignment horizontal="center" vertical="center" wrapText="1"/>
    </xf>
    <xf numFmtId="3" fontId="8" fillId="13" borderId="1" xfId="4" applyNumberFormat="1" applyFont="1" applyFill="1" applyBorder="1" applyAlignment="1">
      <alignment horizontal="center" vertical="center" wrapText="1"/>
    </xf>
    <xf numFmtId="3" fontId="37" fillId="0" borderId="0" xfId="0" applyNumberFormat="1" applyFont="1"/>
    <xf numFmtId="0" fontId="25" fillId="7" borderId="1" xfId="0" applyFont="1" applyFill="1" applyBorder="1" applyAlignment="1">
      <alignment vertical="center" wrapText="1"/>
    </xf>
    <xf numFmtId="37" fontId="10" fillId="0" borderId="1" xfId="0" applyNumberFormat="1" applyFont="1" applyBorder="1" applyAlignment="1">
      <alignment horizontal="center"/>
    </xf>
    <xf numFmtId="41" fontId="8" fillId="0" borderId="14" xfId="4" applyNumberFormat="1" applyFont="1" applyFill="1" applyBorder="1" applyAlignment="1">
      <alignment horizontal="center" wrapText="1"/>
    </xf>
    <xf numFmtId="3" fontId="8" fillId="13" borderId="1" xfId="4" applyNumberFormat="1" applyFont="1" applyFill="1" applyBorder="1" applyAlignment="1">
      <alignment horizontal="center" wrapText="1"/>
    </xf>
    <xf numFmtId="3" fontId="8" fillId="13" borderId="1" xfId="0" applyNumberFormat="1" applyFont="1" applyFill="1" applyBorder="1" applyAlignment="1">
      <alignment horizontal="center" vertical="center" wrapText="1"/>
    </xf>
    <xf numFmtId="0" fontId="25" fillId="7" borderId="1" xfId="0" applyFont="1" applyFill="1" applyBorder="1" applyAlignment="1">
      <alignment horizontal="left" vertical="center" wrapText="1"/>
    </xf>
    <xf numFmtId="3" fontId="10" fillId="13" borderId="1" xfId="0" applyNumberFormat="1" applyFont="1" applyFill="1" applyBorder="1" applyAlignment="1">
      <alignment horizontal="center" vertical="center"/>
    </xf>
    <xf numFmtId="0" fontId="25" fillId="7" borderId="8" xfId="0" applyFont="1" applyFill="1" applyBorder="1" applyAlignment="1">
      <alignment vertical="center" wrapText="1"/>
    </xf>
    <xf numFmtId="3" fontId="9" fillId="11" borderId="33" xfId="0" applyNumberFormat="1" applyFont="1" applyFill="1" applyBorder="1" applyAlignment="1">
      <alignment horizontal="center" vertical="center" wrapText="1"/>
    </xf>
    <xf numFmtId="3" fontId="9" fillId="11" borderId="32" xfId="0" applyNumberFormat="1" applyFont="1" applyFill="1" applyBorder="1" applyAlignment="1">
      <alignment horizontal="center" vertical="center" wrapText="1"/>
    </xf>
    <xf numFmtId="3" fontId="9" fillId="0" borderId="18" xfId="0" applyNumberFormat="1" applyFont="1" applyBorder="1" applyAlignment="1">
      <alignment horizontal="center" vertical="center" wrapText="1"/>
    </xf>
    <xf numFmtId="41" fontId="27" fillId="0" borderId="54" xfId="4" applyNumberFormat="1" applyFont="1" applyBorder="1" applyAlignment="1">
      <alignment horizontal="right" vertical="center"/>
    </xf>
    <xf numFmtId="3" fontId="8" fillId="0" borderId="27" xfId="4" applyNumberFormat="1" applyFont="1" applyFill="1" applyBorder="1" applyAlignment="1">
      <alignment horizontal="right" vertical="center" wrapText="1"/>
    </xf>
    <xf numFmtId="0" fontId="35" fillId="0" borderId="26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41" fontId="27" fillId="0" borderId="2" xfId="4" applyNumberFormat="1" applyFont="1" applyBorder="1" applyAlignment="1">
      <alignment horizontal="right" vertical="center"/>
    </xf>
    <xf numFmtId="3" fontId="43" fillId="13" borderId="1" xfId="0" applyNumberFormat="1" applyFont="1" applyFill="1" applyBorder="1" applyAlignment="1">
      <alignment horizontal="center" vertical="center" wrapText="1"/>
    </xf>
    <xf numFmtId="3" fontId="43" fillId="13" borderId="53" xfId="0" applyNumberFormat="1" applyFont="1" applyFill="1" applyBorder="1" applyAlignment="1">
      <alignment horizontal="center" vertical="center" wrapText="1"/>
    </xf>
    <xf numFmtId="165" fontId="43" fillId="0" borderId="53" xfId="0" applyNumberFormat="1" applyFont="1" applyBorder="1" applyAlignment="1">
      <alignment horizontal="center" vertical="center" wrapText="1"/>
    </xf>
    <xf numFmtId="165" fontId="43" fillId="0" borderId="1" xfId="0" applyNumberFormat="1" applyFont="1" applyBorder="1" applyAlignment="1">
      <alignment horizontal="center" vertical="center" wrapText="1"/>
    </xf>
    <xf numFmtId="3" fontId="10" fillId="0" borderId="8" xfId="4" applyNumberFormat="1" applyFont="1" applyFill="1" applyBorder="1" applyAlignment="1">
      <alignment horizontal="center" vertical="center"/>
    </xf>
    <xf numFmtId="165" fontId="40" fillId="0" borderId="0" xfId="0" applyNumberFormat="1" applyFont="1"/>
    <xf numFmtId="3" fontId="43" fillId="7" borderId="47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3" fontId="43" fillId="13" borderId="1" xfId="4" applyNumberFormat="1" applyFont="1" applyFill="1" applyBorder="1" applyAlignment="1">
      <alignment horizontal="center" vertical="center" wrapText="1"/>
    </xf>
    <xf numFmtId="3" fontId="43" fillId="13" borderId="1" xfId="4" applyNumberFormat="1" applyFont="1" applyFill="1" applyBorder="1" applyAlignment="1">
      <alignment horizontal="center" vertical="center"/>
    </xf>
    <xf numFmtId="3" fontId="27" fillId="0" borderId="10" xfId="0" applyNumberFormat="1" applyFont="1" applyBorder="1" applyAlignment="1">
      <alignment horizontal="right" vertical="center"/>
    </xf>
    <xf numFmtId="3" fontId="9" fillId="0" borderId="1" xfId="0" applyNumberFormat="1" applyFont="1" applyBorder="1" applyAlignment="1">
      <alignment horizontal="center" vertical="center" wrapText="1"/>
    </xf>
    <xf numFmtId="3" fontId="27" fillId="0" borderId="54" xfId="0" applyNumberFormat="1" applyFont="1" applyBorder="1" applyAlignment="1">
      <alignment horizontal="center" vertical="center"/>
    </xf>
    <xf numFmtId="3" fontId="9" fillId="11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left" vertical="center" wrapText="1"/>
    </xf>
    <xf numFmtId="3" fontId="9" fillId="11" borderId="1" xfId="0" applyNumberFormat="1" applyFont="1" applyFill="1" applyBorder="1" applyAlignment="1">
      <alignment horizontal="left" vertical="center" wrapText="1"/>
    </xf>
    <xf numFmtId="3" fontId="9" fillId="0" borderId="14" xfId="0" applyNumberFormat="1" applyFont="1" applyBorder="1" applyAlignment="1">
      <alignment horizontal="left" vertical="center" wrapText="1"/>
    </xf>
    <xf numFmtId="166" fontId="0" fillId="0" borderId="0" xfId="0" applyNumberFormat="1" applyAlignment="1">
      <alignment horizontal="center" vertical="center"/>
    </xf>
    <xf numFmtId="3" fontId="46" fillId="0" borderId="0" xfId="0" applyNumberFormat="1" applyFont="1" applyAlignment="1">
      <alignment horizontal="center" vertical="center"/>
    </xf>
    <xf numFmtId="3" fontId="9" fillId="0" borderId="27" xfId="4" applyNumberFormat="1" applyFont="1" applyFill="1" applyBorder="1" applyAlignment="1">
      <alignment horizontal="right" vertical="center" wrapText="1"/>
    </xf>
    <xf numFmtId="41" fontId="9" fillId="0" borderId="27" xfId="4" applyNumberFormat="1" applyFont="1" applyFill="1" applyBorder="1" applyAlignment="1">
      <alignment horizontal="right" vertical="center" wrapText="1"/>
    </xf>
    <xf numFmtId="3" fontId="25" fillId="0" borderId="28" xfId="4" applyNumberFormat="1" applyFont="1" applyBorder="1" applyAlignment="1">
      <alignment horizontal="right" vertical="center"/>
    </xf>
    <xf numFmtId="41" fontId="49" fillId="0" borderId="0" xfId="0" applyNumberFormat="1" applyFont="1" applyAlignment="1">
      <alignment horizontal="center" vertical="center"/>
    </xf>
    <xf numFmtId="41" fontId="0" fillId="0" borderId="0" xfId="0" applyNumberFormat="1"/>
    <xf numFmtId="0" fontId="27" fillId="0" borderId="1" xfId="0" applyFont="1" applyBorder="1" applyAlignment="1">
      <alignment vertical="center"/>
    </xf>
    <xf numFmtId="0" fontId="27" fillId="0" borderId="1" xfId="0" applyFont="1" applyBorder="1" applyAlignment="1">
      <alignment horizontal="center"/>
    </xf>
    <xf numFmtId="0" fontId="27" fillId="0" borderId="1" xfId="0" applyFont="1" applyBorder="1"/>
    <xf numFmtId="3" fontId="10" fillId="13" borderId="47" xfId="0" applyNumberFormat="1" applyFont="1" applyFill="1" applyBorder="1" applyAlignment="1">
      <alignment horizontal="center" vertical="center"/>
    </xf>
    <xf numFmtId="0" fontId="37" fillId="0" borderId="1" xfId="0" applyFont="1" applyBorder="1" applyAlignment="1">
      <alignment wrapText="1"/>
    </xf>
    <xf numFmtId="0" fontId="9" fillId="7" borderId="5" xfId="0" applyFont="1" applyFill="1" applyBorder="1" applyAlignment="1">
      <alignment horizontal="center" wrapText="1"/>
    </xf>
    <xf numFmtId="0" fontId="42" fillId="7" borderId="1" xfId="0" applyFont="1" applyFill="1" applyBorder="1" applyAlignment="1">
      <alignment horizontal="left" wrapText="1"/>
    </xf>
    <xf numFmtId="0" fontId="8" fillId="7" borderId="1" xfId="0" applyFont="1" applyFill="1" applyBorder="1" applyAlignment="1">
      <alignment horizontal="center" wrapText="1"/>
    </xf>
    <xf numFmtId="0" fontId="42" fillId="7" borderId="8" xfId="0" applyFont="1" applyFill="1" applyBorder="1" applyAlignment="1">
      <alignment horizontal="center" wrapText="1"/>
    </xf>
    <xf numFmtId="3" fontId="8" fillId="7" borderId="1" xfId="0" applyNumberFormat="1" applyFont="1" applyFill="1" applyBorder="1" applyAlignment="1">
      <alignment horizontal="center" wrapText="1"/>
    </xf>
    <xf numFmtId="3" fontId="8" fillId="7" borderId="1" xfId="4" applyNumberFormat="1" applyFont="1" applyFill="1" applyBorder="1" applyAlignment="1">
      <alignment horizontal="center" wrapText="1"/>
    </xf>
    <xf numFmtId="3" fontId="8" fillId="0" borderId="1" xfId="4" applyNumberFormat="1" applyFont="1" applyBorder="1" applyAlignment="1">
      <alignment horizontal="center" wrapText="1"/>
    </xf>
    <xf numFmtId="41" fontId="8" fillId="0" borderId="14" xfId="4" applyNumberFormat="1" applyFont="1" applyBorder="1" applyAlignment="1">
      <alignment horizontal="center" wrapText="1"/>
    </xf>
    <xf numFmtId="0" fontId="25" fillId="7" borderId="1" xfId="0" applyFont="1" applyFill="1" applyBorder="1" applyAlignment="1">
      <alignment wrapText="1"/>
    </xf>
    <xf numFmtId="0" fontId="51" fillId="12" borderId="1" xfId="0" applyFont="1" applyFill="1" applyBorder="1" applyAlignment="1">
      <alignment horizontal="center" vertical="center" wrapText="1"/>
    </xf>
    <xf numFmtId="0" fontId="53" fillId="0" borderId="1" xfId="0" applyFont="1" applyBorder="1" applyAlignment="1">
      <alignment horizontal="center" vertical="center" wrapText="1"/>
    </xf>
    <xf numFmtId="0" fontId="52" fillId="0" borderId="1" xfId="0" applyFont="1" applyBorder="1" applyAlignment="1">
      <alignment vertical="center" wrapText="1"/>
    </xf>
    <xf numFmtId="0" fontId="53" fillId="0" borderId="1" xfId="0" applyFont="1" applyBorder="1" applyAlignment="1">
      <alignment vertical="center" wrapText="1"/>
    </xf>
    <xf numFmtId="0" fontId="27" fillId="7" borderId="47" xfId="0" applyFont="1" applyFill="1" applyBorder="1" applyAlignment="1">
      <alignment horizontal="left" vertical="center" wrapText="1"/>
    </xf>
    <xf numFmtId="0" fontId="9" fillId="7" borderId="47" xfId="0" applyFont="1" applyFill="1" applyBorder="1" applyAlignment="1">
      <alignment horizontal="left" vertical="center" wrapText="1"/>
    </xf>
    <xf numFmtId="0" fontId="9" fillId="7" borderId="47" xfId="0" applyFont="1" applyFill="1" applyBorder="1" applyAlignment="1">
      <alignment horizontal="center" vertical="center" wrapText="1"/>
    </xf>
    <xf numFmtId="0" fontId="54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55" fillId="0" borderId="1" xfId="0" applyFont="1" applyBorder="1" applyAlignment="1">
      <alignment vertical="center" wrapText="1"/>
    </xf>
    <xf numFmtId="0" fontId="55" fillId="0" borderId="1" xfId="0" applyFont="1" applyBorder="1" applyAlignment="1">
      <alignment horizontal="center" vertical="center" wrapText="1"/>
    </xf>
    <xf numFmtId="0" fontId="55" fillId="0" borderId="1" xfId="0" applyFont="1" applyBorder="1" applyAlignment="1">
      <alignment horizontal="justify" vertical="center" wrapText="1"/>
    </xf>
    <xf numFmtId="3" fontId="10" fillId="7" borderId="3" xfId="4" applyNumberFormat="1" applyFont="1" applyFill="1" applyBorder="1" applyAlignment="1">
      <alignment horizontal="center" vertical="center"/>
    </xf>
    <xf numFmtId="0" fontId="25" fillId="0" borderId="55" xfId="0" applyFont="1" applyBorder="1" applyAlignment="1">
      <alignment horizontal="center" vertical="center"/>
    </xf>
    <xf numFmtId="0" fontId="52" fillId="0" borderId="2" xfId="0" applyFont="1" applyBorder="1" applyAlignment="1">
      <alignment vertical="center" wrapText="1"/>
    </xf>
    <xf numFmtId="0" fontId="9" fillId="7" borderId="46" xfId="0" applyFont="1" applyFill="1" applyBorder="1" applyAlignment="1">
      <alignment horizontal="center" vertical="center" wrapText="1"/>
    </xf>
    <xf numFmtId="41" fontId="27" fillId="7" borderId="47" xfId="0" applyNumberFormat="1" applyFont="1" applyFill="1" applyBorder="1" applyAlignment="1">
      <alignment horizontal="center" vertical="center" wrapText="1"/>
    </xf>
    <xf numFmtId="41" fontId="27" fillId="0" borderId="1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3" fontId="47" fillId="0" borderId="1" xfId="3" applyNumberFormat="1" applyFont="1" applyFill="1" applyBorder="1" applyAlignment="1">
      <alignment horizontal="center" vertical="center"/>
    </xf>
    <xf numFmtId="166" fontId="47" fillId="0" borderId="1" xfId="3" applyNumberFormat="1" applyFont="1" applyFill="1" applyBorder="1" applyAlignment="1">
      <alignment horizontal="center" vertical="center"/>
    </xf>
    <xf numFmtId="3" fontId="47" fillId="0" borderId="3" xfId="3" applyNumberFormat="1" applyFont="1" applyFill="1" applyBorder="1" applyAlignment="1">
      <alignment horizontal="center" vertical="center"/>
    </xf>
    <xf numFmtId="166" fontId="47" fillId="0" borderId="3" xfId="3" applyNumberFormat="1" applyFont="1" applyFill="1" applyBorder="1" applyAlignment="1">
      <alignment horizontal="center" vertical="center"/>
    </xf>
    <xf numFmtId="0" fontId="9" fillId="0" borderId="24" xfId="0" applyFont="1" applyBorder="1" applyAlignment="1">
      <alignment horizontal="center" vertical="center" wrapText="1"/>
    </xf>
    <xf numFmtId="3" fontId="6" fillId="0" borderId="1" xfId="4" applyNumberFormat="1" applyFont="1" applyBorder="1" applyAlignment="1">
      <alignment horizontal="center"/>
    </xf>
    <xf numFmtId="41" fontId="27" fillId="0" borderId="1" xfId="0" applyNumberFormat="1" applyFont="1" applyBorder="1" applyAlignment="1">
      <alignment horizontal="right" vertical="center"/>
    </xf>
    <xf numFmtId="41" fontId="27" fillId="0" borderId="1" xfId="0" applyNumberFormat="1" applyFont="1" applyBorder="1" applyAlignment="1">
      <alignment horizontal="center" vertical="center"/>
    </xf>
    <xf numFmtId="0" fontId="55" fillId="0" borderId="1" xfId="0" applyFont="1" applyBorder="1" applyAlignment="1">
      <alignment horizontal="center" vertical="center"/>
    </xf>
    <xf numFmtId="0" fontId="53" fillId="0" borderId="1" xfId="0" applyFont="1" applyBorder="1" applyAlignment="1">
      <alignment horizontal="center" vertical="center"/>
    </xf>
    <xf numFmtId="0" fontId="51" fillId="12" borderId="1" xfId="0" applyFont="1" applyFill="1" applyBorder="1" applyAlignment="1">
      <alignment horizontal="center" vertical="center"/>
    </xf>
    <xf numFmtId="0" fontId="53" fillId="0" borderId="3" xfId="0" applyFont="1" applyBorder="1" applyAlignment="1">
      <alignment horizontal="center" vertical="center"/>
    </xf>
    <xf numFmtId="0" fontId="51" fillId="12" borderId="3" xfId="0" applyFont="1" applyFill="1" applyBorder="1" applyAlignment="1">
      <alignment horizontal="center" vertical="center"/>
    </xf>
    <xf numFmtId="0" fontId="42" fillId="7" borderId="53" xfId="0" applyFont="1" applyFill="1" applyBorder="1" applyAlignment="1">
      <alignment horizontal="center" vertical="center" wrapText="1"/>
    </xf>
    <xf numFmtId="0" fontId="57" fillId="12" borderId="1" xfId="0" applyFont="1" applyFill="1" applyBorder="1" applyAlignment="1">
      <alignment horizontal="center" vertical="center" wrapText="1"/>
    </xf>
    <xf numFmtId="0" fontId="56" fillId="12" borderId="1" xfId="0" applyFont="1" applyFill="1" applyBorder="1" applyAlignment="1">
      <alignment horizontal="center" vertical="center"/>
    </xf>
    <xf numFmtId="1" fontId="56" fillId="12" borderId="1" xfId="0" applyNumberFormat="1" applyFont="1" applyFill="1" applyBorder="1" applyAlignment="1">
      <alignment horizontal="center" vertical="center"/>
    </xf>
    <xf numFmtId="3" fontId="9" fillId="0" borderId="3" xfId="0" applyNumberFormat="1" applyFont="1" applyBorder="1" applyAlignment="1">
      <alignment horizontal="left" vertical="center" wrapText="1"/>
    </xf>
    <xf numFmtId="3" fontId="9" fillId="0" borderId="8" xfId="4" applyNumberFormat="1" applyFont="1" applyFill="1" applyBorder="1" applyAlignment="1">
      <alignment horizontal="right" vertical="center" wrapText="1"/>
    </xf>
    <xf numFmtId="43" fontId="27" fillId="7" borderId="1" xfId="4" applyFont="1" applyFill="1" applyBorder="1" applyAlignment="1">
      <alignment horizontal="center" vertical="center" wrapText="1"/>
    </xf>
    <xf numFmtId="41" fontId="27" fillId="7" borderId="21" xfId="4" applyNumberFormat="1" applyFont="1" applyFill="1" applyBorder="1" applyAlignment="1">
      <alignment horizontal="center" vertical="center" wrapText="1"/>
    </xf>
    <xf numFmtId="3" fontId="8" fillId="0" borderId="8" xfId="0" applyNumberFormat="1" applyFont="1" applyBorder="1" applyAlignment="1">
      <alignment horizontal="center" vertical="center" wrapText="1"/>
    </xf>
    <xf numFmtId="3" fontId="43" fillId="13" borderId="8" xfId="0" applyNumberFormat="1" applyFont="1" applyFill="1" applyBorder="1" applyAlignment="1">
      <alignment horizontal="center" vertical="center" wrapText="1"/>
    </xf>
    <xf numFmtId="3" fontId="43" fillId="0" borderId="8" xfId="0" applyNumberFormat="1" applyFont="1" applyBorder="1" applyAlignment="1">
      <alignment horizontal="center" vertical="center" wrapText="1"/>
    </xf>
    <xf numFmtId="41" fontId="27" fillId="7" borderId="14" xfId="4" applyNumberFormat="1" applyFont="1" applyFill="1" applyBorder="1" applyAlignment="1">
      <alignment horizontal="center" wrapText="1"/>
    </xf>
    <xf numFmtId="0" fontId="26" fillId="7" borderId="1" xfId="0" applyFont="1" applyFill="1" applyBorder="1" applyAlignment="1">
      <alignment horizontal="left" vertical="center" wrapText="1"/>
    </xf>
    <xf numFmtId="0" fontId="25" fillId="7" borderId="1" xfId="0" applyFont="1" applyFill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7" fillId="10" borderId="43" xfId="0" applyFont="1" applyFill="1" applyBorder="1" applyAlignment="1">
      <alignment horizontal="center" vertical="center" wrapText="1"/>
    </xf>
    <xf numFmtId="0" fontId="27" fillId="10" borderId="44" xfId="0" applyFont="1" applyFill="1" applyBorder="1" applyAlignment="1">
      <alignment horizontal="center" vertical="center" wrapText="1"/>
    </xf>
    <xf numFmtId="0" fontId="27" fillId="10" borderId="56" xfId="0" applyFont="1" applyFill="1" applyBorder="1" applyAlignment="1">
      <alignment horizontal="center" vertical="center" wrapText="1"/>
    </xf>
    <xf numFmtId="3" fontId="9" fillId="0" borderId="8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center" vertical="center" wrapText="1"/>
    </xf>
    <xf numFmtId="0" fontId="9" fillId="11" borderId="3" xfId="0" applyFont="1" applyFill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3" fontId="25" fillId="0" borderId="1" xfId="0" applyNumberFormat="1" applyFont="1" applyBorder="1" applyAlignment="1">
      <alignment horizontal="center" vertical="center" wrapText="1"/>
    </xf>
    <xf numFmtId="3" fontId="25" fillId="0" borderId="1" xfId="0" applyNumberFormat="1" applyFont="1" applyBorder="1" applyAlignment="1">
      <alignment horizontal="center" vertical="center"/>
    </xf>
    <xf numFmtId="0" fontId="50" fillId="10" borderId="23" xfId="0" applyFont="1" applyFill="1" applyBorder="1" applyAlignment="1">
      <alignment horizontal="center" vertical="center" wrapText="1"/>
    </xf>
    <xf numFmtId="0" fontId="50" fillId="10" borderId="21" xfId="0" applyFont="1" applyFill="1" applyBorder="1" applyAlignment="1">
      <alignment horizontal="center" vertical="center" wrapText="1"/>
    </xf>
    <xf numFmtId="0" fontId="50" fillId="10" borderId="22" xfId="0" applyFont="1" applyFill="1" applyBorder="1" applyAlignment="1">
      <alignment horizontal="center" vertical="center" wrapText="1"/>
    </xf>
    <xf numFmtId="0" fontId="27" fillId="10" borderId="23" xfId="0" applyFont="1" applyFill="1" applyBorder="1" applyAlignment="1">
      <alignment horizontal="center" vertical="center" wrapText="1"/>
    </xf>
    <xf numFmtId="0" fontId="27" fillId="10" borderId="21" xfId="0" applyFont="1" applyFill="1" applyBorder="1" applyAlignment="1">
      <alignment horizontal="center" vertical="center" wrapText="1"/>
    </xf>
    <xf numFmtId="0" fontId="27" fillId="10" borderId="22" xfId="0" applyFont="1" applyFill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3" fontId="9" fillId="0" borderId="27" xfId="0" applyNumberFormat="1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9" fillId="11" borderId="2" xfId="0" applyFont="1" applyFill="1" applyBorder="1" applyAlignment="1">
      <alignment horizontal="center" vertical="center" wrapText="1"/>
    </xf>
    <xf numFmtId="0" fontId="34" fillId="0" borderId="27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10" fillId="0" borderId="21" xfId="0" applyFont="1" applyBorder="1"/>
    <xf numFmtId="0" fontId="10" fillId="0" borderId="22" xfId="0" applyFont="1" applyBorder="1"/>
    <xf numFmtId="3" fontId="9" fillId="0" borderId="28" xfId="0" applyNumberFormat="1" applyFont="1" applyBorder="1" applyAlignment="1">
      <alignment horizontal="center" vertical="center" wrapText="1"/>
    </xf>
    <xf numFmtId="3" fontId="9" fillId="0" borderId="14" xfId="0" applyNumberFormat="1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26" fillId="7" borderId="21" xfId="0" applyFont="1" applyFill="1" applyBorder="1" applyAlignment="1">
      <alignment horizontal="left" vertical="center" wrapText="1"/>
    </xf>
    <xf numFmtId="0" fontId="25" fillId="7" borderId="21" xfId="0" applyFont="1" applyFill="1" applyBorder="1" applyAlignment="1">
      <alignment horizontal="left" vertical="center" wrapText="1"/>
    </xf>
    <xf numFmtId="0" fontId="9" fillId="10" borderId="23" xfId="0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34" fillId="11" borderId="1" xfId="0" applyFont="1" applyFill="1" applyBorder="1" applyAlignment="1">
      <alignment horizontal="center" vertical="center" wrapText="1"/>
    </xf>
    <xf numFmtId="0" fontId="35" fillId="11" borderId="1" xfId="0" applyFont="1" applyFill="1" applyBorder="1" applyAlignment="1">
      <alignment horizontal="center" vertical="center" wrapText="1"/>
    </xf>
    <xf numFmtId="3" fontId="9" fillId="11" borderId="27" xfId="0" applyNumberFormat="1" applyFont="1" applyFill="1" applyBorder="1" applyAlignment="1">
      <alignment horizontal="center" vertical="center" wrapText="1"/>
    </xf>
    <xf numFmtId="3" fontId="9" fillId="11" borderId="1" xfId="0" applyNumberFormat="1" applyFont="1" applyFill="1" applyBorder="1" applyAlignment="1">
      <alignment horizontal="center" vertical="center" wrapText="1"/>
    </xf>
    <xf numFmtId="3" fontId="9" fillId="0" borderId="18" xfId="0" applyNumberFormat="1" applyFont="1" applyBorder="1" applyAlignment="1">
      <alignment horizontal="center" vertical="center" wrapText="1"/>
    </xf>
    <xf numFmtId="3" fontId="9" fillId="0" borderId="16" xfId="0" applyNumberFormat="1" applyFont="1" applyBorder="1" applyAlignment="1">
      <alignment horizontal="center" vertical="center" wrapText="1"/>
    </xf>
    <xf numFmtId="0" fontId="9" fillId="11" borderId="42" xfId="0" applyFont="1" applyFill="1" applyBorder="1" applyAlignment="1">
      <alignment horizontal="center" vertical="center" wrapText="1"/>
    </xf>
    <xf numFmtId="0" fontId="9" fillId="11" borderId="18" xfId="0" applyFont="1" applyFill="1" applyBorder="1" applyAlignment="1">
      <alignment horizontal="center" vertical="center" wrapText="1"/>
    </xf>
    <xf numFmtId="3" fontId="9" fillId="11" borderId="20" xfId="0" applyNumberFormat="1" applyFont="1" applyFill="1" applyBorder="1" applyAlignment="1">
      <alignment horizontal="center" vertical="center" wrapText="1"/>
    </xf>
    <xf numFmtId="3" fontId="9" fillId="11" borderId="24" xfId="0" applyNumberFormat="1" applyFont="1" applyFill="1" applyBorder="1" applyAlignment="1">
      <alignment horizontal="center" vertical="center" wrapText="1"/>
    </xf>
    <xf numFmtId="3" fontId="9" fillId="11" borderId="25" xfId="0" applyNumberFormat="1" applyFont="1" applyFill="1" applyBorder="1" applyAlignment="1">
      <alignment horizontal="center" vertical="center" wrapText="1"/>
    </xf>
    <xf numFmtId="3" fontId="9" fillId="11" borderId="33" xfId="0" applyNumberFormat="1" applyFont="1" applyFill="1" applyBorder="1" applyAlignment="1">
      <alignment horizontal="center" vertical="center" wrapText="1"/>
    </xf>
    <xf numFmtId="3" fontId="9" fillId="11" borderId="31" xfId="0" applyNumberFormat="1" applyFont="1" applyFill="1" applyBorder="1" applyAlignment="1">
      <alignment horizontal="center" vertical="center" wrapText="1"/>
    </xf>
    <xf numFmtId="3" fontId="9" fillId="11" borderId="32" xfId="0" applyNumberFormat="1" applyFont="1" applyFill="1" applyBorder="1" applyAlignment="1">
      <alignment horizontal="center" vertical="center" wrapText="1"/>
    </xf>
    <xf numFmtId="3" fontId="9" fillId="11" borderId="11" xfId="0" applyNumberFormat="1" applyFont="1" applyFill="1" applyBorder="1" applyAlignment="1">
      <alignment horizontal="center" vertical="center" wrapText="1"/>
    </xf>
    <xf numFmtId="3" fontId="9" fillId="11" borderId="19" xfId="0" applyNumberFormat="1" applyFont="1" applyFill="1" applyBorder="1" applyAlignment="1">
      <alignment horizontal="center" vertical="center" wrapText="1"/>
    </xf>
    <xf numFmtId="3" fontId="9" fillId="11" borderId="13" xfId="0" applyNumberFormat="1" applyFont="1" applyFill="1" applyBorder="1" applyAlignment="1">
      <alignment horizontal="center" vertical="center" wrapText="1"/>
    </xf>
    <xf numFmtId="3" fontId="9" fillId="0" borderId="20" xfId="0" applyNumberFormat="1" applyFont="1" applyBorder="1" applyAlignment="1">
      <alignment horizontal="center" vertical="center" wrapText="1"/>
    </xf>
    <xf numFmtId="3" fontId="10" fillId="0" borderId="24" xfId="0" applyNumberFormat="1" applyFont="1" applyBorder="1" applyAlignment="1">
      <alignment horizontal="center" vertical="center"/>
    </xf>
    <xf numFmtId="3" fontId="9" fillId="0" borderId="24" xfId="0" applyNumberFormat="1" applyFont="1" applyBorder="1" applyAlignment="1">
      <alignment horizontal="center" vertical="center" wrapText="1"/>
    </xf>
    <xf numFmtId="3" fontId="9" fillId="0" borderId="29" xfId="0" applyNumberFormat="1" applyFont="1" applyBorder="1" applyAlignment="1">
      <alignment horizontal="center" vertical="center" wrapText="1"/>
    </xf>
    <xf numFmtId="3" fontId="9" fillId="0" borderId="30" xfId="0" applyNumberFormat="1" applyFont="1" applyBorder="1" applyAlignment="1">
      <alignment horizontal="center" vertical="center" wrapText="1"/>
    </xf>
    <xf numFmtId="3" fontId="9" fillId="0" borderId="25" xfId="0" applyNumberFormat="1" applyFont="1" applyBorder="1" applyAlignment="1">
      <alignment horizontal="center" vertical="center" wrapText="1"/>
    </xf>
    <xf numFmtId="0" fontId="22" fillId="0" borderId="20" xfId="0" applyFont="1" applyBorder="1" applyAlignment="1">
      <alignment wrapText="1"/>
    </xf>
    <xf numFmtId="0" fontId="22" fillId="0" borderId="24" xfId="0" applyFont="1" applyBorder="1" applyAlignment="1">
      <alignment wrapText="1"/>
    </xf>
    <xf numFmtId="0" fontId="22" fillId="0" borderId="25" xfId="0" applyFont="1" applyBorder="1" applyAlignment="1">
      <alignment wrapText="1"/>
    </xf>
    <xf numFmtId="0" fontId="32" fillId="0" borderId="11" xfId="0" applyFont="1" applyBorder="1" applyAlignment="1">
      <alignment horizontal="left" vertical="center" wrapText="1"/>
    </xf>
    <xf numFmtId="0" fontId="33" fillId="0" borderId="19" xfId="0" applyFont="1" applyBorder="1" applyAlignment="1">
      <alignment horizontal="left" vertical="center" wrapText="1"/>
    </xf>
    <xf numFmtId="0" fontId="33" fillId="0" borderId="13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left" vertical="center" wrapText="1"/>
    </xf>
    <xf numFmtId="0" fontId="33" fillId="0" borderId="24" xfId="0" applyFont="1" applyBorder="1" applyAlignment="1">
      <alignment horizontal="left" vertical="center"/>
    </xf>
    <xf numFmtId="0" fontId="33" fillId="0" borderId="25" xfId="0" applyFont="1" applyBorder="1" applyAlignment="1">
      <alignment horizontal="left" vertical="center"/>
    </xf>
    <xf numFmtId="0" fontId="34" fillId="11" borderId="42" xfId="0" applyFont="1" applyFill="1" applyBorder="1" applyAlignment="1">
      <alignment horizontal="center" vertical="center" wrapText="1"/>
    </xf>
    <xf numFmtId="0" fontId="35" fillId="11" borderId="18" xfId="0" applyFont="1" applyFill="1" applyBorder="1" applyAlignment="1">
      <alignment horizontal="center" vertical="center" wrapText="1"/>
    </xf>
    <xf numFmtId="0" fontId="27" fillId="6" borderId="15" xfId="0" applyFont="1" applyFill="1" applyBorder="1" applyAlignment="1">
      <alignment horizontal="left" wrapText="1"/>
    </xf>
    <xf numFmtId="0" fontId="10" fillId="6" borderId="41" xfId="0" applyFont="1" applyFill="1" applyBorder="1" applyAlignment="1">
      <alignment horizontal="left"/>
    </xf>
    <xf numFmtId="0" fontId="10" fillId="6" borderId="9" xfId="0" applyFont="1" applyFill="1" applyBorder="1" applyAlignment="1">
      <alignment horizontal="left"/>
    </xf>
    <xf numFmtId="0" fontId="9" fillId="0" borderId="42" xfId="0" applyFont="1" applyBorder="1" applyAlignment="1">
      <alignment horizontal="left" vertical="center" wrapText="1"/>
    </xf>
    <xf numFmtId="0" fontId="9" fillId="11" borderId="42" xfId="0" applyFont="1" applyFill="1" applyBorder="1" applyAlignment="1">
      <alignment horizontal="left" vertical="center" wrapText="1"/>
    </xf>
    <xf numFmtId="0" fontId="30" fillId="0" borderId="33" xfId="0" applyFont="1" applyBorder="1" applyAlignment="1">
      <alignment horizontal="left" vertical="center" wrapText="1"/>
    </xf>
    <xf numFmtId="0" fontId="36" fillId="0" borderId="31" xfId="0" applyFont="1" applyBorder="1" applyAlignment="1">
      <alignment horizontal="left" vertical="center" wrapText="1"/>
    </xf>
    <xf numFmtId="0" fontId="36" fillId="0" borderId="32" xfId="0" applyFont="1" applyBorder="1" applyAlignment="1">
      <alignment horizontal="left" vertical="center" wrapText="1"/>
    </xf>
    <xf numFmtId="0" fontId="9" fillId="11" borderId="27" xfId="0" applyFont="1" applyFill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/>
    </xf>
    <xf numFmtId="0" fontId="31" fillId="9" borderId="1" xfId="0" applyFont="1" applyFill="1" applyBorder="1" applyAlignment="1">
      <alignment horizontal="left" vertical="center" wrapText="1"/>
    </xf>
    <xf numFmtId="0" fontId="18" fillId="0" borderId="50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3" fontId="18" fillId="0" borderId="50" xfId="0" applyNumberFormat="1" applyFont="1" applyBorder="1" applyAlignment="1">
      <alignment horizontal="center" vertical="center" wrapText="1"/>
    </xf>
    <xf numFmtId="3" fontId="18" fillId="0" borderId="38" xfId="0" applyNumberFormat="1" applyFont="1" applyBorder="1" applyAlignment="1">
      <alignment horizontal="center" vertical="center" wrapText="1"/>
    </xf>
    <xf numFmtId="3" fontId="24" fillId="0" borderId="39" xfId="0" applyNumberFormat="1" applyFont="1" applyBorder="1" applyAlignment="1">
      <alignment horizontal="center" vertical="center" wrapText="1"/>
    </xf>
    <xf numFmtId="3" fontId="24" fillId="0" borderId="40" xfId="0" applyNumberFormat="1" applyFont="1" applyBorder="1" applyAlignment="1">
      <alignment horizontal="center" vertical="center" wrapText="1"/>
    </xf>
    <xf numFmtId="37" fontId="21" fillId="9" borderId="49" xfId="0" applyNumberFormat="1" applyFont="1" applyFill="1" applyBorder="1" applyAlignment="1">
      <alignment horizontal="center" vertical="center" wrapText="1"/>
    </xf>
    <xf numFmtId="37" fontId="21" fillId="9" borderId="35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0" fillId="8" borderId="33" xfId="0" applyFont="1" applyFill="1" applyBorder="1" applyAlignment="1">
      <alignment horizontal="justify" vertical="center" wrapText="1"/>
    </xf>
    <xf numFmtId="0" fontId="20" fillId="8" borderId="7" xfId="0" applyFont="1" applyFill="1" applyBorder="1" applyAlignment="1">
      <alignment horizontal="justify" vertical="center" wrapText="1"/>
    </xf>
    <xf numFmtId="0" fontId="20" fillId="8" borderId="31" xfId="0" applyFont="1" applyFill="1" applyBorder="1" applyAlignment="1">
      <alignment horizontal="center" vertical="center" wrapText="1"/>
    </xf>
    <xf numFmtId="0" fontId="20" fillId="8" borderId="0" xfId="0" applyFont="1" applyFill="1" applyAlignment="1">
      <alignment horizontal="center" vertical="center" wrapText="1"/>
    </xf>
  </cellXfs>
  <cellStyles count="15">
    <cellStyle name="Accent2" xfId="1" builtinId="33"/>
    <cellStyle name="Accent5" xfId="2" builtinId="45"/>
    <cellStyle name="Accent6" xfId="3" builtinId="49"/>
    <cellStyle name="Comma" xfId="4" builtinId="3"/>
    <cellStyle name="Comma 3" xfId="5" xr:uid="{00000000-0005-0000-0000-000004000000}"/>
    <cellStyle name="Comma 5" xfId="6" xr:uid="{00000000-0005-0000-0000-000005000000}"/>
    <cellStyle name="Normal" xfId="0" builtinId="0"/>
    <cellStyle name="Normal 113" xfId="7" xr:uid="{00000000-0005-0000-0000-000007000000}"/>
    <cellStyle name="Normal 117" xfId="8" xr:uid="{00000000-0005-0000-0000-000008000000}"/>
    <cellStyle name="Normal 127" xfId="9" xr:uid="{00000000-0005-0000-0000-000009000000}"/>
    <cellStyle name="Normal 3" xfId="10" xr:uid="{00000000-0005-0000-0000-00000A000000}"/>
    <cellStyle name="Normal 3 4" xfId="11" xr:uid="{00000000-0005-0000-0000-00000B000000}"/>
    <cellStyle name="Normal 4 2" xfId="12" xr:uid="{00000000-0005-0000-0000-00000C000000}"/>
    <cellStyle name="Normal 5 4" xfId="13" xr:uid="{00000000-0005-0000-0000-00000D000000}"/>
    <cellStyle name="Percent" xfId="1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calcChain" Target="calcChain.xml"/><Relationship Id="rId5" Type="http://schemas.openxmlformats.org/officeDocument/2006/relationships/chartsheet" Target="chartsheets/sheet2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1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latin typeface="Arial Black" panose="020B0A04020102020204" pitchFamily="34" charset="0"/>
              </a:rPr>
              <a:t>NDARJA E SHPENZIMEVE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440140845070419"/>
          <c:y val="0.18090452261306531"/>
          <c:w val="0.49031690140845868"/>
          <c:h val="0.6997487437186006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4102-4754-9CF7-72D105DE9EC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102-4754-9CF7-72D105DE9EC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102-4754-9CF7-72D105DE9EC4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02-4754-9CF7-72D105DE9EC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02-4754-9CF7-72D105DE9EC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'Totali_Qellimet politike'!$G$34:$G$37</c:f>
              <c:strCache>
                <c:ptCount val="4"/>
                <c:pt idx="0">
                  <c:v>MTBP 2024-2026</c:v>
                </c:pt>
                <c:pt idx="1">
                  <c:v>Financim i Huaj /Burime te tjera</c:v>
                </c:pt>
                <c:pt idx="2">
                  <c:v>Buxheti 2027-2030</c:v>
                </c:pt>
                <c:pt idx="3">
                  <c:v>Hendek financiar 2024-2026</c:v>
                </c:pt>
              </c:strCache>
            </c:strRef>
          </c:cat>
          <c:val>
            <c:numRef>
              <c:f>'Totali_Qellimet politike'!$H$34:$H$37</c:f>
              <c:numCache>
                <c:formatCode>#,##0</c:formatCode>
                <c:ptCount val="4"/>
                <c:pt idx="0">
                  <c:v>206933418</c:v>
                </c:pt>
                <c:pt idx="1">
                  <c:v>0</c:v>
                </c:pt>
                <c:pt idx="2">
                  <c:v>0</c:v>
                </c:pt>
                <c:pt idx="3">
                  <c:v>-69582000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02-4754-9CF7-72D105DE9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200" b="0" i="0" strike="noStrike">
                <a:solidFill>
                  <a:srgbClr val="333333"/>
                </a:solidFill>
                <a:latin typeface="Arial Black"/>
              </a:rPr>
              <a:t>NATYRA EKONOMIKE E KOSTOVE TË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200" b="0" i="0" strike="noStrike">
                <a:solidFill>
                  <a:srgbClr val="333333"/>
                </a:solidFill>
                <a:latin typeface="Arial Black"/>
              </a:rPr>
              <a:t>Planit të Veprimit</a:t>
            </a:r>
            <a:endParaRPr lang="en-US" sz="1200" b="0" i="0" strike="noStrike">
              <a:solidFill>
                <a:srgbClr val="333333"/>
              </a:solidFill>
              <a:latin typeface="Calibri"/>
              <a:cs typeface="Calibri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 sz="1400" b="0" i="0" strike="noStrike">
              <a:solidFill>
                <a:srgbClr val="333333"/>
              </a:solidFill>
              <a:latin typeface="Calibri"/>
              <a:cs typeface="Calibri"/>
            </a:endParaRPr>
          </a:p>
        </c:rich>
      </c:tx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1549295774648098E-2"/>
          <c:y val="0.18718592964824118"/>
          <c:w val="0.80897887323944706"/>
          <c:h val="0.7211055276382034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63F5-4E5E-AD16-9FFE1CBB418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63F5-4E5E-AD16-9FFE1CBB4185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'Totali_Qellimet politike'!$G$48:$G$49</c:f>
              <c:strCache>
                <c:ptCount val="2"/>
                <c:pt idx="0">
                  <c:v>Kosto Korente </c:v>
                </c:pt>
                <c:pt idx="1">
                  <c:v>Kosto kapitale</c:v>
                </c:pt>
              </c:strCache>
            </c:strRef>
          </c:cat>
          <c:val>
            <c:numRef>
              <c:f>'Totali_Qellimet politike'!$H$48:$H$49</c:f>
              <c:numCache>
                <c:formatCode>#,##0</c:formatCode>
                <c:ptCount val="2"/>
                <c:pt idx="0">
                  <c:v>253515418</c:v>
                </c:pt>
                <c:pt idx="1">
                  <c:v>23000000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F5-4E5E-AD16-9FFE1CBB4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28834448699042E-2"/>
          <c:y val="0.14162938083096507"/>
          <c:w val="0.59009136187612665"/>
          <c:h val="0.6719116935060636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'Totali_Qellimet politike'!$K$32</c:f>
              <c:strCache>
                <c:ptCount val="1"/>
                <c:pt idx="0">
                  <c:v>Kosto Korente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'Totali_Qellimet politike'!$J$33:$J$40</c:f>
              <c:strCache>
                <c:ptCount val="3"/>
                <c:pt idx="0">
                  <c:v>Qëllimi i Politikës I</c:v>
                </c:pt>
                <c:pt idx="1">
                  <c:v>Qëllimi i Politikës II</c:v>
                </c:pt>
                <c:pt idx="2">
                  <c:v>Qëllimi i Politikës III</c:v>
                </c:pt>
              </c:strCache>
            </c:strRef>
          </c:cat>
          <c:val>
            <c:numRef>
              <c:f>'Totali_Qellimet politike'!$K$33:$K$40</c:f>
              <c:numCache>
                <c:formatCode>#,##0</c:formatCode>
                <c:ptCount val="8"/>
                <c:pt idx="0">
                  <c:v>37891894</c:v>
                </c:pt>
                <c:pt idx="1">
                  <c:v>66865436</c:v>
                </c:pt>
                <c:pt idx="2">
                  <c:v>148758088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12-4941-8768-3E71E5588C8C}"/>
            </c:ext>
          </c:extLst>
        </c:ser>
        <c:ser>
          <c:idx val="1"/>
          <c:order val="1"/>
          <c:tx>
            <c:strRef>
              <c:f>'Totali_Qellimet politike'!$L$32</c:f>
              <c:strCache>
                <c:ptCount val="1"/>
                <c:pt idx="0">
                  <c:v>Kosto Kapitale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'Totali_Qellimet politike'!$J$33:$J$40</c:f>
              <c:strCache>
                <c:ptCount val="3"/>
                <c:pt idx="0">
                  <c:v>Qëllimi i Politikës I</c:v>
                </c:pt>
                <c:pt idx="1">
                  <c:v>Qëllimi i Politikës II</c:v>
                </c:pt>
                <c:pt idx="2">
                  <c:v>Qëllimi i Politikës III</c:v>
                </c:pt>
              </c:strCache>
            </c:strRef>
          </c:cat>
          <c:val>
            <c:numRef>
              <c:f>'Totali_Qellimet politike'!$L$33:$L$40</c:f>
              <c:numCache>
                <c:formatCode>#,##0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23000000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12-4941-8768-3E71E5588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96667136"/>
        <c:axId val="96668672"/>
      </c:barChart>
      <c:catAx>
        <c:axId val="96667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668672"/>
        <c:crosses val="autoZero"/>
        <c:auto val="1"/>
        <c:lblAlgn val="ctr"/>
        <c:lblOffset val="100"/>
        <c:noMultiLvlLbl val="0"/>
      </c:catAx>
      <c:valAx>
        <c:axId val="9666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66713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>
    <tabColor theme="9" tint="-0.249977111117893"/>
  </sheetPr>
  <sheetViews>
    <sheetView zoomScale="76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>
    <tabColor theme="9" tint="-0.249977111117893"/>
  </sheetPr>
  <sheetViews>
    <sheetView zoomScale="75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>
    <tabColor theme="9" tint="-0.249977111117893"/>
  </sheetPr>
  <sheetViews>
    <sheetView zoomScale="121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2737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6480" cy="628904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5388" cy="628492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AY118"/>
  <sheetViews>
    <sheetView tabSelected="1" topLeftCell="A10" zoomScale="55" zoomScaleNormal="55" zoomScaleSheetLayoutView="87" workbookViewId="0">
      <selection activeCell="G22" sqref="G22"/>
    </sheetView>
  </sheetViews>
  <sheetFormatPr defaultColWidth="8.85546875" defaultRowHeight="15.75" x14ac:dyDescent="0.2"/>
  <cols>
    <col min="1" max="1" width="2.42578125" style="5" customWidth="1"/>
    <col min="2" max="2" width="12.5703125" style="14" customWidth="1"/>
    <col min="3" max="3" width="57.28515625" style="5" customWidth="1"/>
    <col min="4" max="4" width="19.42578125" style="5" hidden="1" customWidth="1"/>
    <col min="5" max="5" width="37.28515625" style="5" customWidth="1"/>
    <col min="6" max="6" width="21.7109375" style="6" customWidth="1"/>
    <col min="7" max="7" width="23.28515625" style="6" customWidth="1"/>
    <col min="8" max="8" width="17.85546875" style="6" customWidth="1"/>
    <col min="9" max="9" width="16.5703125" style="6" customWidth="1"/>
    <col min="10" max="10" width="18.28515625" style="9" customWidth="1"/>
    <col min="11" max="11" width="16" style="9" customWidth="1"/>
    <col min="12" max="12" width="17" style="9" customWidth="1"/>
    <col min="13" max="13" width="18.28515625" style="9" customWidth="1"/>
    <col min="14" max="14" width="20.85546875" style="9" customWidth="1"/>
    <col min="15" max="15" width="17" style="9" customWidth="1"/>
    <col min="16" max="16" width="17.5703125" style="9" customWidth="1"/>
    <col min="17" max="17" width="16.140625" style="9" customWidth="1"/>
    <col min="18" max="18" width="19.28515625" style="9" customWidth="1"/>
    <col min="19" max="19" width="9.28515625" style="9" hidden="1" customWidth="1"/>
    <col min="20" max="20" width="7.5703125" style="9" hidden="1" customWidth="1"/>
    <col min="21" max="21" width="13.5703125" style="9" hidden="1" customWidth="1"/>
    <col min="22" max="22" width="13.140625" style="9" hidden="1" customWidth="1"/>
    <col min="23" max="23" width="10.7109375" style="9" hidden="1" customWidth="1"/>
    <col min="24" max="24" width="13.28515625" style="9" hidden="1" customWidth="1"/>
    <col min="25" max="25" width="15.5703125" style="9" hidden="1" customWidth="1"/>
    <col min="26" max="26" width="17.7109375" style="9" hidden="1" customWidth="1"/>
    <col min="27" max="27" width="15.7109375" style="9" hidden="1" customWidth="1"/>
    <col min="28" max="28" width="12.85546875" style="9" hidden="1" customWidth="1"/>
    <col min="29" max="29" width="15.7109375" style="9" hidden="1" customWidth="1"/>
    <col min="30" max="30" width="15.5703125" style="9" hidden="1" customWidth="1"/>
    <col min="31" max="31" width="19.85546875" style="127" customWidth="1"/>
    <col min="32" max="32" width="23.42578125" style="9" customWidth="1"/>
    <col min="33" max="33" width="24.7109375" style="9" customWidth="1"/>
    <col min="34" max="34" width="20.7109375" style="9" customWidth="1"/>
    <col min="35" max="36" width="21.85546875" style="9" customWidth="1"/>
    <col min="37" max="37" width="16.140625" style="9" customWidth="1"/>
    <col min="38" max="39" width="15.5703125" style="9" customWidth="1"/>
    <col min="40" max="40" width="18" style="9" customWidth="1"/>
    <col min="41" max="41" width="20.140625" style="9" customWidth="1"/>
    <col min="42" max="42" width="24.7109375" style="9" customWidth="1"/>
    <col min="43" max="43" width="21.5703125" style="9" customWidth="1"/>
    <col min="44" max="44" width="25.7109375" style="9" customWidth="1"/>
    <col min="45" max="45" width="16.7109375" style="5" customWidth="1"/>
    <col min="46" max="46" width="19.28515625" style="5" customWidth="1"/>
    <col min="47" max="47" width="18" style="5" customWidth="1"/>
    <col min="48" max="48" width="16.7109375" style="5" customWidth="1"/>
    <col min="49" max="49" width="15.140625" style="5" customWidth="1"/>
    <col min="50" max="50" width="16.5703125" style="5" customWidth="1"/>
    <col min="51" max="51" width="15.5703125" style="5" customWidth="1"/>
    <col min="52" max="16384" width="8.85546875" style="5"/>
  </cols>
  <sheetData>
    <row r="1" spans="2:46" x14ac:dyDescent="0.2">
      <c r="C1" s="4"/>
      <c r="D1" s="4"/>
      <c r="E1" s="4"/>
      <c r="F1" s="14"/>
    </row>
    <row r="2" spans="2:46" ht="39" customHeight="1" thickBot="1" x14ac:dyDescent="0.25">
      <c r="B2" s="340" t="s">
        <v>140</v>
      </c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  <c r="T2" s="341"/>
      <c r="U2" s="341"/>
      <c r="V2" s="341"/>
      <c r="W2" s="341"/>
      <c r="X2" s="341"/>
      <c r="Y2" s="341"/>
      <c r="Z2" s="341"/>
      <c r="AA2" s="341"/>
      <c r="AB2" s="341"/>
      <c r="AC2" s="341"/>
      <c r="AD2" s="341"/>
      <c r="AE2" s="341"/>
      <c r="AF2" s="341"/>
      <c r="AG2" s="341"/>
      <c r="AH2" s="341"/>
      <c r="AI2" s="341"/>
      <c r="AJ2" s="341"/>
      <c r="AK2" s="341"/>
      <c r="AL2" s="341"/>
      <c r="AM2" s="341"/>
      <c r="AN2" s="341"/>
      <c r="AO2" s="341"/>
      <c r="AP2" s="341"/>
      <c r="AQ2" s="341"/>
      <c r="AR2" s="342"/>
      <c r="AS2" s="52"/>
      <c r="AT2" s="52"/>
    </row>
    <row r="3" spans="2:46" ht="39" customHeight="1" thickBot="1" x14ac:dyDescent="0.25">
      <c r="B3" s="369" t="s">
        <v>139</v>
      </c>
      <c r="C3" s="370"/>
      <c r="D3" s="370"/>
      <c r="E3" s="370"/>
      <c r="F3" s="370"/>
      <c r="G3" s="370"/>
      <c r="H3" s="370"/>
      <c r="I3" s="370"/>
      <c r="J3" s="370"/>
      <c r="K3" s="370"/>
      <c r="L3" s="370"/>
      <c r="M3" s="370"/>
      <c r="N3" s="370"/>
      <c r="O3" s="370"/>
      <c r="P3" s="370"/>
      <c r="Q3" s="370"/>
      <c r="R3" s="370"/>
      <c r="S3" s="370"/>
      <c r="T3" s="370"/>
      <c r="U3" s="370"/>
      <c r="V3" s="370"/>
      <c r="W3" s="370"/>
      <c r="X3" s="370"/>
      <c r="Y3" s="370"/>
      <c r="Z3" s="370"/>
      <c r="AA3" s="370"/>
      <c r="AB3" s="370"/>
      <c r="AC3" s="370"/>
      <c r="AD3" s="370"/>
      <c r="AE3" s="370"/>
      <c r="AF3" s="370"/>
      <c r="AG3" s="370"/>
      <c r="AH3" s="370"/>
      <c r="AI3" s="370"/>
      <c r="AJ3" s="370"/>
      <c r="AK3" s="370"/>
      <c r="AL3" s="370"/>
      <c r="AM3" s="370"/>
      <c r="AN3" s="370"/>
      <c r="AO3" s="370"/>
      <c r="AP3" s="370"/>
      <c r="AQ3" s="370"/>
      <c r="AR3" s="371"/>
      <c r="AS3" s="52"/>
      <c r="AT3" s="52"/>
    </row>
    <row r="4" spans="2:46" ht="43.5" customHeight="1" thickBot="1" x14ac:dyDescent="0.25">
      <c r="B4" s="343" t="s">
        <v>350</v>
      </c>
      <c r="C4" s="344"/>
      <c r="D4" s="344"/>
      <c r="E4" s="344"/>
      <c r="F4" s="344"/>
      <c r="G4" s="344"/>
      <c r="H4" s="344"/>
      <c r="I4" s="344"/>
      <c r="J4" s="344"/>
      <c r="K4" s="344"/>
      <c r="L4" s="344"/>
      <c r="M4" s="344"/>
      <c r="N4" s="344"/>
      <c r="O4" s="344"/>
      <c r="P4" s="344"/>
      <c r="Q4" s="344"/>
      <c r="R4" s="344"/>
      <c r="S4" s="344"/>
      <c r="T4" s="344"/>
      <c r="U4" s="344"/>
      <c r="V4" s="344"/>
      <c r="W4" s="344"/>
      <c r="X4" s="344"/>
      <c r="Y4" s="344"/>
      <c r="Z4" s="344"/>
      <c r="AA4" s="344"/>
      <c r="AB4" s="344"/>
      <c r="AC4" s="344"/>
      <c r="AD4" s="344"/>
      <c r="AE4" s="344"/>
      <c r="AF4" s="344"/>
      <c r="AG4" s="344"/>
      <c r="AH4" s="344"/>
      <c r="AI4" s="344"/>
      <c r="AJ4" s="344"/>
      <c r="AK4" s="344"/>
      <c r="AL4" s="344"/>
      <c r="AM4" s="344"/>
      <c r="AN4" s="344"/>
      <c r="AO4" s="344"/>
      <c r="AP4" s="344"/>
      <c r="AQ4" s="344"/>
      <c r="AR4" s="345"/>
      <c r="AS4" s="52"/>
      <c r="AT4" s="52"/>
    </row>
    <row r="5" spans="2:46" ht="30.75" customHeight="1" x14ac:dyDescent="0.2">
      <c r="B5" s="349" t="s">
        <v>0</v>
      </c>
      <c r="C5" s="346" t="s">
        <v>33</v>
      </c>
      <c r="D5" s="346" t="s">
        <v>1</v>
      </c>
      <c r="E5" s="65" t="s">
        <v>34</v>
      </c>
      <c r="F5" s="346" t="s">
        <v>70</v>
      </c>
      <c r="G5" s="346"/>
      <c r="H5" s="346" t="s">
        <v>38</v>
      </c>
      <c r="I5" s="346"/>
      <c r="J5" s="347" t="s">
        <v>41</v>
      </c>
      <c r="K5" s="347"/>
      <c r="L5" s="347"/>
      <c r="M5" s="347" t="s">
        <v>42</v>
      </c>
      <c r="N5" s="347"/>
      <c r="O5" s="347"/>
      <c r="P5" s="347" t="s">
        <v>76</v>
      </c>
      <c r="Q5" s="354"/>
      <c r="R5" s="354"/>
      <c r="S5" s="353" t="s">
        <v>111</v>
      </c>
      <c r="T5" s="353"/>
      <c r="U5" s="353"/>
      <c r="V5" s="353" t="s">
        <v>110</v>
      </c>
      <c r="W5" s="353"/>
      <c r="X5" s="353"/>
      <c r="Y5" s="353" t="s">
        <v>109</v>
      </c>
      <c r="Z5" s="353"/>
      <c r="AA5" s="353"/>
      <c r="AB5" s="353" t="s">
        <v>108</v>
      </c>
      <c r="AC5" s="353"/>
      <c r="AD5" s="353"/>
      <c r="AE5" s="353" t="s">
        <v>43</v>
      </c>
      <c r="AF5" s="354"/>
      <c r="AG5" s="354"/>
      <c r="AH5" s="347" t="s">
        <v>44</v>
      </c>
      <c r="AI5" s="347"/>
      <c r="AJ5" s="347"/>
      <c r="AK5" s="347"/>
      <c r="AL5" s="347"/>
      <c r="AM5" s="347"/>
      <c r="AN5" s="347"/>
      <c r="AO5" s="347" t="s">
        <v>49</v>
      </c>
      <c r="AP5" s="348"/>
      <c r="AQ5" s="348"/>
      <c r="AR5" s="363" t="s">
        <v>50</v>
      </c>
      <c r="AS5" s="52"/>
      <c r="AT5" s="52"/>
    </row>
    <row r="6" spans="2:46" ht="48" customHeight="1" x14ac:dyDescent="0.2">
      <c r="B6" s="350"/>
      <c r="C6" s="323"/>
      <c r="D6" s="323"/>
      <c r="E6" s="323" t="s">
        <v>35</v>
      </c>
      <c r="F6" s="333" t="s">
        <v>36</v>
      </c>
      <c r="G6" s="333" t="s">
        <v>37</v>
      </c>
      <c r="H6" s="335" t="s">
        <v>39</v>
      </c>
      <c r="I6" s="335" t="s">
        <v>39</v>
      </c>
      <c r="J6" s="337"/>
      <c r="K6" s="337"/>
      <c r="L6" s="337"/>
      <c r="M6" s="337"/>
      <c r="N6" s="337"/>
      <c r="O6" s="337"/>
      <c r="P6" s="355"/>
      <c r="Q6" s="355"/>
      <c r="R6" s="355"/>
      <c r="S6" s="326"/>
      <c r="T6" s="326"/>
      <c r="U6" s="326"/>
      <c r="V6" s="326"/>
      <c r="W6" s="326"/>
      <c r="X6" s="326"/>
      <c r="Y6" s="326"/>
      <c r="Z6" s="326"/>
      <c r="AA6" s="326"/>
      <c r="AB6" s="326"/>
      <c r="AC6" s="326"/>
      <c r="AD6" s="326"/>
      <c r="AE6" s="355"/>
      <c r="AF6" s="355"/>
      <c r="AG6" s="355"/>
      <c r="AH6" s="337" t="s">
        <v>377</v>
      </c>
      <c r="AI6" s="338"/>
      <c r="AJ6" s="338"/>
      <c r="AK6" s="337" t="s">
        <v>77</v>
      </c>
      <c r="AL6" s="339"/>
      <c r="AM6" s="339"/>
      <c r="AN6" s="339"/>
      <c r="AO6" s="332" t="s">
        <v>378</v>
      </c>
      <c r="AP6" s="332"/>
      <c r="AQ6" s="332"/>
      <c r="AR6" s="364"/>
      <c r="AS6" s="52"/>
      <c r="AT6" s="52"/>
    </row>
    <row r="7" spans="2:46" ht="48" customHeight="1" x14ac:dyDescent="0.2">
      <c r="B7" s="351"/>
      <c r="C7" s="324"/>
      <c r="D7" s="324"/>
      <c r="E7" s="324"/>
      <c r="F7" s="365"/>
      <c r="G7" s="365"/>
      <c r="H7" s="336"/>
      <c r="I7" s="336"/>
      <c r="J7" s="100"/>
      <c r="K7" s="100"/>
      <c r="L7" s="100"/>
      <c r="M7" s="100"/>
      <c r="N7" s="100"/>
      <c r="O7" s="100"/>
      <c r="P7" s="154"/>
      <c r="Q7" s="154"/>
      <c r="R7" s="154"/>
      <c r="S7" s="215"/>
      <c r="T7" s="215"/>
      <c r="U7" s="215"/>
      <c r="V7" s="215"/>
      <c r="W7" s="215"/>
      <c r="X7" s="215"/>
      <c r="Y7" s="215"/>
      <c r="Z7" s="215"/>
      <c r="AA7" s="215"/>
      <c r="AB7" s="215"/>
      <c r="AC7" s="215"/>
      <c r="AD7" s="215"/>
      <c r="AE7" s="154"/>
      <c r="AF7" s="154"/>
      <c r="AG7" s="154"/>
      <c r="AH7" s="100"/>
      <c r="AI7" s="216"/>
      <c r="AJ7" s="216"/>
      <c r="AK7" s="100"/>
      <c r="AL7" s="217"/>
      <c r="AM7" s="217"/>
      <c r="AN7" s="217"/>
      <c r="AO7" s="159"/>
      <c r="AP7" s="159"/>
      <c r="AQ7" s="159"/>
      <c r="AR7" s="218"/>
      <c r="AS7" s="52"/>
      <c r="AT7" s="52"/>
    </row>
    <row r="8" spans="2:46" ht="57.6" customHeight="1" thickBot="1" x14ac:dyDescent="0.25">
      <c r="B8" s="352"/>
      <c r="C8" s="356"/>
      <c r="D8" s="356"/>
      <c r="E8" s="356"/>
      <c r="F8" s="357"/>
      <c r="G8" s="357"/>
      <c r="H8" s="358"/>
      <c r="I8" s="358"/>
      <c r="J8" s="67" t="s">
        <v>15</v>
      </c>
      <c r="K8" s="67" t="s">
        <v>16</v>
      </c>
      <c r="L8" s="67" t="s">
        <v>40</v>
      </c>
      <c r="M8" s="67" t="s">
        <v>15</v>
      </c>
      <c r="N8" s="67" t="s">
        <v>16</v>
      </c>
      <c r="O8" s="67" t="s">
        <v>20</v>
      </c>
      <c r="P8" s="67" t="s">
        <v>15</v>
      </c>
      <c r="Q8" s="67" t="s">
        <v>16</v>
      </c>
      <c r="R8" s="67" t="s">
        <v>20</v>
      </c>
      <c r="S8" s="67" t="s">
        <v>15</v>
      </c>
      <c r="T8" s="67" t="s">
        <v>16</v>
      </c>
      <c r="U8" s="67" t="s">
        <v>20</v>
      </c>
      <c r="V8" s="67" t="s">
        <v>15</v>
      </c>
      <c r="W8" s="67" t="s">
        <v>16</v>
      </c>
      <c r="X8" s="67" t="s">
        <v>20</v>
      </c>
      <c r="Y8" s="67" t="s">
        <v>15</v>
      </c>
      <c r="Z8" s="67" t="s">
        <v>16</v>
      </c>
      <c r="AA8" s="67" t="s">
        <v>20</v>
      </c>
      <c r="AB8" s="67" t="s">
        <v>15</v>
      </c>
      <c r="AC8" s="67" t="s">
        <v>16</v>
      </c>
      <c r="AD8" s="67" t="s">
        <v>20</v>
      </c>
      <c r="AE8" s="67" t="s">
        <v>15</v>
      </c>
      <c r="AF8" s="67" t="s">
        <v>16</v>
      </c>
      <c r="AG8" s="67" t="s">
        <v>20</v>
      </c>
      <c r="AH8" s="67" t="s">
        <v>15</v>
      </c>
      <c r="AI8" s="67" t="s">
        <v>16</v>
      </c>
      <c r="AJ8" s="67" t="s">
        <v>45</v>
      </c>
      <c r="AK8" s="67" t="s">
        <v>15</v>
      </c>
      <c r="AL8" s="67" t="s">
        <v>16</v>
      </c>
      <c r="AM8" s="67" t="s">
        <v>47</v>
      </c>
      <c r="AN8" s="67" t="s">
        <v>48</v>
      </c>
      <c r="AO8" s="67" t="s">
        <v>15</v>
      </c>
      <c r="AP8" s="67" t="s">
        <v>16</v>
      </c>
      <c r="AQ8" s="67" t="s">
        <v>45</v>
      </c>
      <c r="AR8" s="68"/>
      <c r="AS8" s="52"/>
      <c r="AT8" s="52"/>
    </row>
    <row r="9" spans="2:46" ht="78.75" customHeight="1" x14ac:dyDescent="0.2">
      <c r="B9" s="69">
        <v>1.1000000000000001</v>
      </c>
      <c r="C9" s="359" t="s">
        <v>141</v>
      </c>
      <c r="D9" s="360"/>
      <c r="E9" s="70"/>
      <c r="F9" s="71"/>
      <c r="G9" s="71"/>
      <c r="H9" s="71"/>
      <c r="I9" s="71"/>
      <c r="J9" s="72"/>
      <c r="K9" s="72"/>
      <c r="L9" s="73"/>
      <c r="M9" s="72"/>
      <c r="N9" s="72"/>
      <c r="O9" s="73"/>
      <c r="P9" s="74"/>
      <c r="Q9" s="73"/>
      <c r="R9" s="73"/>
      <c r="S9" s="74"/>
      <c r="T9" s="73"/>
      <c r="U9" s="73"/>
      <c r="V9" s="74"/>
      <c r="W9" s="73"/>
      <c r="X9" s="73"/>
      <c r="Y9" s="73"/>
      <c r="Z9" s="73"/>
      <c r="AA9" s="73"/>
      <c r="AB9" s="73"/>
      <c r="AC9" s="73"/>
      <c r="AD9" s="73"/>
      <c r="AE9" s="74"/>
      <c r="AF9" s="74"/>
      <c r="AG9" s="74"/>
      <c r="AH9" s="74"/>
      <c r="AI9" s="73"/>
      <c r="AJ9" s="73"/>
      <c r="AK9" s="74"/>
      <c r="AL9" s="73"/>
      <c r="AM9" s="73"/>
      <c r="AN9" s="73"/>
      <c r="AO9" s="74"/>
      <c r="AP9" s="73"/>
      <c r="AQ9" s="73"/>
      <c r="AR9" s="75"/>
      <c r="AS9" s="52"/>
      <c r="AT9" s="52"/>
    </row>
    <row r="10" spans="2:46" ht="27.6" customHeight="1" x14ac:dyDescent="0.2">
      <c r="B10" s="76"/>
      <c r="C10" s="77" t="s">
        <v>52</v>
      </c>
      <c r="D10" s="78"/>
      <c r="E10" s="78"/>
      <c r="F10" s="1"/>
      <c r="G10" s="1"/>
      <c r="H10" s="1"/>
      <c r="I10" s="1"/>
      <c r="J10" s="7"/>
      <c r="K10" s="7"/>
      <c r="L10" s="79"/>
      <c r="M10" s="7"/>
      <c r="N10" s="7"/>
      <c r="O10" s="79"/>
      <c r="P10" s="8"/>
      <c r="Q10" s="79"/>
      <c r="R10" s="79"/>
      <c r="S10" s="8"/>
      <c r="T10" s="79"/>
      <c r="U10" s="79"/>
      <c r="V10" s="8"/>
      <c r="W10" s="79"/>
      <c r="X10" s="79"/>
      <c r="Y10" s="79"/>
      <c r="Z10" s="79"/>
      <c r="AA10" s="79"/>
      <c r="AB10" s="79"/>
      <c r="AC10" s="79"/>
      <c r="AD10" s="79"/>
      <c r="AE10" s="8"/>
      <c r="AF10" s="8"/>
      <c r="AG10" s="8"/>
      <c r="AH10" s="8"/>
      <c r="AI10" s="79"/>
      <c r="AJ10" s="79"/>
      <c r="AK10" s="8"/>
      <c r="AL10" s="79"/>
      <c r="AM10" s="79"/>
      <c r="AN10" s="79"/>
      <c r="AO10" s="8"/>
      <c r="AP10" s="79"/>
      <c r="AQ10" s="79"/>
      <c r="AR10" s="80"/>
      <c r="AS10" s="52"/>
      <c r="AT10" s="52"/>
    </row>
    <row r="11" spans="2:46" ht="110.25" customHeight="1" x14ac:dyDescent="0.25">
      <c r="B11" s="266" t="s">
        <v>71</v>
      </c>
      <c r="C11" s="274" t="s">
        <v>142</v>
      </c>
      <c r="D11" s="267"/>
      <c r="E11" s="169" t="s">
        <v>340</v>
      </c>
      <c r="F11" s="268" t="s">
        <v>389</v>
      </c>
      <c r="G11" s="268" t="s">
        <v>390</v>
      </c>
      <c r="H11" s="269">
        <v>2024</v>
      </c>
      <c r="I11" s="269">
        <v>2025</v>
      </c>
      <c r="J11" s="270">
        <f>SUM(J12:J18)</f>
        <v>15371876</v>
      </c>
      <c r="K11" s="270">
        <f>SUM(K12:K18)</f>
        <v>0</v>
      </c>
      <c r="L11" s="271">
        <f>J11+K11</f>
        <v>15371876</v>
      </c>
      <c r="M11" s="270">
        <f t="shared" ref="M11:N11" si="0">SUM(M12:M18)</f>
        <v>5537346</v>
      </c>
      <c r="N11" s="270">
        <f t="shared" si="0"/>
        <v>0</v>
      </c>
      <c r="O11" s="271">
        <f>M11+N11</f>
        <v>5537346</v>
      </c>
      <c r="P11" s="270">
        <f t="shared" ref="P11:Q11" si="1">SUM(P12:P18)</f>
        <v>0</v>
      </c>
      <c r="Q11" s="270">
        <f t="shared" si="1"/>
        <v>0</v>
      </c>
      <c r="R11" s="271">
        <f>P11+Q11</f>
        <v>0</v>
      </c>
      <c r="S11" s="270">
        <f>SUM(S12:S16)</f>
        <v>0</v>
      </c>
      <c r="T11" s="270">
        <f>SUM(T12:T16)</f>
        <v>0</v>
      </c>
      <c r="U11" s="271">
        <f>S11+T11</f>
        <v>0</v>
      </c>
      <c r="V11" s="270">
        <f>SUM(V12:V16)</f>
        <v>0</v>
      </c>
      <c r="W11" s="270">
        <f>SUM(W12:W16)</f>
        <v>0</v>
      </c>
      <c r="X11" s="271">
        <f>V11+W11</f>
        <v>0</v>
      </c>
      <c r="Y11" s="271">
        <f t="shared" ref="Y11:AC11" si="2">SUM(Y12:Y16)</f>
        <v>0</v>
      </c>
      <c r="Z11" s="271">
        <f t="shared" si="2"/>
        <v>0</v>
      </c>
      <c r="AA11" s="271">
        <f>Y11+Z11</f>
        <v>0</v>
      </c>
      <c r="AB11" s="271">
        <f t="shared" si="2"/>
        <v>0</v>
      </c>
      <c r="AC11" s="271">
        <f t="shared" si="2"/>
        <v>0</v>
      </c>
      <c r="AD11" s="271">
        <f>AB11+AC11</f>
        <v>0</v>
      </c>
      <c r="AE11" s="271">
        <f>J11+M11+P11+S11+V11+Y11</f>
        <v>20909222</v>
      </c>
      <c r="AF11" s="271">
        <f>K11+N11+Q11+T11+W11+Z11</f>
        <v>0</v>
      </c>
      <c r="AG11" s="271">
        <f>AE11+AF11</f>
        <v>20909222</v>
      </c>
      <c r="AH11" s="270">
        <f>SUM(AH12:AH18)</f>
        <v>17569222</v>
      </c>
      <c r="AI11" s="270">
        <f>SUM(AI12:AI18)</f>
        <v>0</v>
      </c>
      <c r="AJ11" s="271">
        <f>AH11+AI11</f>
        <v>17569222</v>
      </c>
      <c r="AK11" s="270">
        <f t="shared" ref="AK11:AL11" si="3">SUM(AK12:AK18)</f>
        <v>0</v>
      </c>
      <c r="AL11" s="270">
        <f t="shared" si="3"/>
        <v>0</v>
      </c>
      <c r="AM11" s="271"/>
      <c r="AN11" s="271">
        <f>AK11+AL11</f>
        <v>0</v>
      </c>
      <c r="AO11" s="270">
        <f t="shared" ref="AO11:AP11" si="4">SUM(AO12:AO18)</f>
        <v>0</v>
      </c>
      <c r="AP11" s="270">
        <f t="shared" si="4"/>
        <v>0</v>
      </c>
      <c r="AQ11" s="271">
        <f>AO11+AP11</f>
        <v>0</v>
      </c>
      <c r="AR11" s="319">
        <f>SUM(AQ11+AN11+AJ11)-AG11</f>
        <v>-3340000</v>
      </c>
      <c r="AS11" s="52"/>
      <c r="AT11" s="220"/>
    </row>
    <row r="12" spans="2:46" ht="64.150000000000006" customHeight="1" x14ac:dyDescent="0.25">
      <c r="B12" s="91" t="s">
        <v>81</v>
      </c>
      <c r="C12" s="265" t="s">
        <v>143</v>
      </c>
      <c r="D12" s="86"/>
      <c r="E12" s="87" t="s">
        <v>337</v>
      </c>
      <c r="F12" s="104" t="s">
        <v>123</v>
      </c>
      <c r="G12" s="285" t="s">
        <v>391</v>
      </c>
      <c r="H12" s="310">
        <v>2024</v>
      </c>
      <c r="I12" s="310">
        <v>2024</v>
      </c>
      <c r="J12" s="89">
        <v>4675515</v>
      </c>
      <c r="K12" s="89">
        <v>0</v>
      </c>
      <c r="L12" s="224">
        <f t="shared" ref="L12:L18" si="5">J12+K12</f>
        <v>4675515</v>
      </c>
      <c r="M12" s="89">
        <v>0</v>
      </c>
      <c r="N12" s="222">
        <v>0</v>
      </c>
      <c r="O12" s="224">
        <f t="shared" ref="O12:O25" si="6">M12+N12</f>
        <v>0</v>
      </c>
      <c r="P12" s="90">
        <v>0</v>
      </c>
      <c r="Q12" s="272">
        <v>0</v>
      </c>
      <c r="R12" s="224">
        <f t="shared" ref="R12:R25" si="7">P12+Q12</f>
        <v>0</v>
      </c>
      <c r="S12" s="90"/>
      <c r="T12" s="272"/>
      <c r="U12" s="224">
        <f>S12+T12</f>
        <v>0</v>
      </c>
      <c r="V12" s="90"/>
      <c r="W12" s="272"/>
      <c r="X12" s="224">
        <f t="shared" ref="X12:X17" si="8">V12+W12</f>
        <v>0</v>
      </c>
      <c r="Y12" s="272"/>
      <c r="Z12" s="272"/>
      <c r="AA12" s="224">
        <f t="shared" ref="AA12:AA25" si="9">Y12+Z12</f>
        <v>0</v>
      </c>
      <c r="AB12" s="272"/>
      <c r="AC12" s="272"/>
      <c r="AD12" s="224">
        <f t="shared" ref="AD12:AD29" si="10">AB12+AC12</f>
        <v>0</v>
      </c>
      <c r="AE12" s="90">
        <f>J12+M12+P12+S12+V12+Y12</f>
        <v>4675515</v>
      </c>
      <c r="AF12" s="90">
        <f>K12+N12+Q12+T12+W12+Z12</f>
        <v>0</v>
      </c>
      <c r="AG12" s="224">
        <f>AE12+AF12</f>
        <v>4675515</v>
      </c>
      <c r="AH12" s="90">
        <v>4675515</v>
      </c>
      <c r="AI12" s="272">
        <v>0</v>
      </c>
      <c r="AJ12" s="224">
        <f t="shared" ref="AJ12:AJ18" si="11">SUM(AH12:AI12)</f>
        <v>4675515</v>
      </c>
      <c r="AK12" s="90">
        <v>0</v>
      </c>
      <c r="AL12" s="272">
        <v>0</v>
      </c>
      <c r="AM12" s="272"/>
      <c r="AN12" s="224">
        <f>AK12+AL12</f>
        <v>0</v>
      </c>
      <c r="AO12" s="90">
        <v>0</v>
      </c>
      <c r="AP12" s="272">
        <v>0</v>
      </c>
      <c r="AQ12" s="224">
        <f t="shared" ref="AQ12:AQ18" si="12">SUM(AO12:AP12)</f>
        <v>0</v>
      </c>
      <c r="AR12" s="273">
        <f>SUM(AQ12+AN12+AJ12)-AG12</f>
        <v>0</v>
      </c>
      <c r="AS12" s="52"/>
      <c r="AT12" s="220"/>
    </row>
    <row r="13" spans="2:46" ht="64.150000000000006" customHeight="1" x14ac:dyDescent="0.25">
      <c r="B13" s="91" t="s">
        <v>82</v>
      </c>
      <c r="C13" s="265" t="s">
        <v>144</v>
      </c>
      <c r="D13" s="86"/>
      <c r="E13" s="87" t="s">
        <v>338</v>
      </c>
      <c r="F13" s="104" t="s">
        <v>392</v>
      </c>
      <c r="G13" s="285" t="s">
        <v>393</v>
      </c>
      <c r="H13" s="310">
        <v>2024</v>
      </c>
      <c r="I13" s="310">
        <v>2024</v>
      </c>
      <c r="J13" s="89">
        <v>4498323</v>
      </c>
      <c r="K13" s="89">
        <v>0</v>
      </c>
      <c r="L13" s="224">
        <f t="shared" si="5"/>
        <v>4498323</v>
      </c>
      <c r="M13" s="89">
        <v>0</v>
      </c>
      <c r="N13" s="222">
        <v>0</v>
      </c>
      <c r="O13" s="224">
        <f t="shared" si="6"/>
        <v>0</v>
      </c>
      <c r="P13" s="90">
        <v>0</v>
      </c>
      <c r="Q13" s="272">
        <v>0</v>
      </c>
      <c r="R13" s="224">
        <f t="shared" si="7"/>
        <v>0</v>
      </c>
      <c r="S13" s="90"/>
      <c r="T13" s="272"/>
      <c r="U13" s="224">
        <f t="shared" ref="U13:U17" si="13">S13+T13</f>
        <v>0</v>
      </c>
      <c r="V13" s="90"/>
      <c r="W13" s="272"/>
      <c r="X13" s="224">
        <f t="shared" si="8"/>
        <v>0</v>
      </c>
      <c r="Y13" s="272"/>
      <c r="Z13" s="272"/>
      <c r="AA13" s="224">
        <f t="shared" si="9"/>
        <v>0</v>
      </c>
      <c r="AB13" s="272"/>
      <c r="AC13" s="272"/>
      <c r="AD13" s="224">
        <f t="shared" si="10"/>
        <v>0</v>
      </c>
      <c r="AE13" s="90">
        <f t="shared" ref="AE13:AE18" si="14">J13+M13+P13+S13+V13+Y13</f>
        <v>4498323</v>
      </c>
      <c r="AF13" s="90">
        <f t="shared" ref="AF13:AF18" si="15">K13+N13+Q13+T13+W13+Z13</f>
        <v>0</v>
      </c>
      <c r="AG13" s="224">
        <f t="shared" ref="AG13:AG21" si="16">SUM(AE13:AF13)</f>
        <v>4498323</v>
      </c>
      <c r="AH13" s="90">
        <v>2958323</v>
      </c>
      <c r="AI13" s="272">
        <v>0</v>
      </c>
      <c r="AJ13" s="224">
        <f t="shared" si="11"/>
        <v>2958323</v>
      </c>
      <c r="AK13" s="90">
        <v>0</v>
      </c>
      <c r="AL13" s="272">
        <v>0</v>
      </c>
      <c r="AM13" s="272"/>
      <c r="AN13" s="224">
        <f t="shared" ref="AN13:AN25" si="17">AK13+AL13</f>
        <v>0</v>
      </c>
      <c r="AO13" s="90">
        <v>0</v>
      </c>
      <c r="AP13" s="272">
        <v>0</v>
      </c>
      <c r="AQ13" s="224">
        <f t="shared" si="12"/>
        <v>0</v>
      </c>
      <c r="AR13" s="273">
        <f t="shared" ref="AR13:AR30" si="18">SUM(AQ13+AN13+AJ13)-AG13</f>
        <v>-1540000</v>
      </c>
      <c r="AS13" s="52"/>
      <c r="AT13" s="220"/>
    </row>
    <row r="14" spans="2:46" ht="66.599999999999994" customHeight="1" x14ac:dyDescent="0.25">
      <c r="B14" s="91" t="s">
        <v>83</v>
      </c>
      <c r="C14" s="265" t="s">
        <v>145</v>
      </c>
      <c r="D14" s="86"/>
      <c r="E14" s="87" t="s">
        <v>339</v>
      </c>
      <c r="F14" s="88" t="s">
        <v>392</v>
      </c>
      <c r="G14" s="303" t="s">
        <v>132</v>
      </c>
      <c r="H14" s="310">
        <v>2024</v>
      </c>
      <c r="I14" s="310">
        <v>2025</v>
      </c>
      <c r="J14" s="89">
        <v>989441</v>
      </c>
      <c r="K14" s="89">
        <v>0</v>
      </c>
      <c r="L14" s="224">
        <f t="shared" si="5"/>
        <v>989441</v>
      </c>
      <c r="M14" s="89">
        <v>797936</v>
      </c>
      <c r="N14" s="222">
        <v>0</v>
      </c>
      <c r="O14" s="224">
        <f t="shared" si="6"/>
        <v>797936</v>
      </c>
      <c r="P14" s="90">
        <v>0</v>
      </c>
      <c r="Q14" s="272">
        <v>0</v>
      </c>
      <c r="R14" s="224">
        <f t="shared" si="7"/>
        <v>0</v>
      </c>
      <c r="S14" s="90"/>
      <c r="T14" s="272"/>
      <c r="U14" s="224">
        <f t="shared" si="13"/>
        <v>0</v>
      </c>
      <c r="V14" s="90"/>
      <c r="W14" s="272"/>
      <c r="X14" s="224">
        <f t="shared" si="8"/>
        <v>0</v>
      </c>
      <c r="Y14" s="272"/>
      <c r="Z14" s="272"/>
      <c r="AA14" s="224">
        <f t="shared" si="9"/>
        <v>0</v>
      </c>
      <c r="AB14" s="272"/>
      <c r="AC14" s="272"/>
      <c r="AD14" s="224">
        <f t="shared" si="10"/>
        <v>0</v>
      </c>
      <c r="AE14" s="90">
        <f t="shared" si="14"/>
        <v>1787377</v>
      </c>
      <c r="AF14" s="90">
        <f t="shared" si="15"/>
        <v>0</v>
      </c>
      <c r="AG14" s="224">
        <f t="shared" si="16"/>
        <v>1787377</v>
      </c>
      <c r="AH14" s="90">
        <v>1787377</v>
      </c>
      <c r="AI14" s="272">
        <v>0</v>
      </c>
      <c r="AJ14" s="224">
        <f t="shared" si="11"/>
        <v>1787377</v>
      </c>
      <c r="AK14" s="90">
        <v>0</v>
      </c>
      <c r="AL14" s="272">
        <v>0</v>
      </c>
      <c r="AM14" s="272"/>
      <c r="AN14" s="224">
        <f t="shared" si="17"/>
        <v>0</v>
      </c>
      <c r="AO14" s="90">
        <v>0</v>
      </c>
      <c r="AP14" s="272">
        <v>0</v>
      </c>
      <c r="AQ14" s="224">
        <f t="shared" si="12"/>
        <v>0</v>
      </c>
      <c r="AR14" s="273">
        <f t="shared" si="18"/>
        <v>0</v>
      </c>
      <c r="AS14" s="52"/>
      <c r="AT14" s="220"/>
    </row>
    <row r="15" spans="2:46" ht="75" customHeight="1" x14ac:dyDescent="0.25">
      <c r="B15" s="91" t="s">
        <v>84</v>
      </c>
      <c r="C15" s="265" t="s">
        <v>146</v>
      </c>
      <c r="D15" s="86"/>
      <c r="E15" s="87" t="s">
        <v>75</v>
      </c>
      <c r="F15" s="88" t="s">
        <v>53</v>
      </c>
      <c r="G15" s="285" t="s">
        <v>151</v>
      </c>
      <c r="H15" s="311">
        <v>2024</v>
      </c>
      <c r="I15" s="311">
        <v>2025</v>
      </c>
      <c r="J15" s="89">
        <v>3724435</v>
      </c>
      <c r="K15" s="89">
        <v>0</v>
      </c>
      <c r="L15" s="224">
        <f t="shared" si="5"/>
        <v>3724435</v>
      </c>
      <c r="M15" s="89">
        <v>3724435</v>
      </c>
      <c r="N15" s="222">
        <v>0</v>
      </c>
      <c r="O15" s="224">
        <f t="shared" si="6"/>
        <v>3724435</v>
      </c>
      <c r="P15" s="90">
        <v>0</v>
      </c>
      <c r="Q15" s="272">
        <v>0</v>
      </c>
      <c r="R15" s="224">
        <f t="shared" si="7"/>
        <v>0</v>
      </c>
      <c r="S15" s="90"/>
      <c r="T15" s="272"/>
      <c r="U15" s="224">
        <f t="shared" si="13"/>
        <v>0</v>
      </c>
      <c r="V15" s="90"/>
      <c r="W15" s="272"/>
      <c r="X15" s="224">
        <f t="shared" si="8"/>
        <v>0</v>
      </c>
      <c r="Y15" s="272"/>
      <c r="Z15" s="272"/>
      <c r="AA15" s="224">
        <f t="shared" si="9"/>
        <v>0</v>
      </c>
      <c r="AB15" s="272"/>
      <c r="AC15" s="272"/>
      <c r="AD15" s="224">
        <f t="shared" si="10"/>
        <v>0</v>
      </c>
      <c r="AE15" s="90">
        <f t="shared" si="14"/>
        <v>7448870</v>
      </c>
      <c r="AF15" s="90">
        <f t="shared" si="15"/>
        <v>0</v>
      </c>
      <c r="AG15" s="224">
        <f t="shared" si="16"/>
        <v>7448870</v>
      </c>
      <c r="AH15" s="90">
        <v>5648870</v>
      </c>
      <c r="AI15" s="272">
        <v>0</v>
      </c>
      <c r="AJ15" s="224">
        <f t="shared" si="11"/>
        <v>5648870</v>
      </c>
      <c r="AK15" s="90">
        <v>0</v>
      </c>
      <c r="AL15" s="272">
        <v>0</v>
      </c>
      <c r="AM15" s="272"/>
      <c r="AN15" s="224">
        <f t="shared" si="17"/>
        <v>0</v>
      </c>
      <c r="AO15" s="90">
        <v>0</v>
      </c>
      <c r="AP15" s="272">
        <v>0</v>
      </c>
      <c r="AQ15" s="224">
        <f t="shared" si="12"/>
        <v>0</v>
      </c>
      <c r="AR15" s="273">
        <f t="shared" si="18"/>
        <v>-1800000</v>
      </c>
      <c r="AS15" s="52"/>
      <c r="AT15" s="220"/>
    </row>
    <row r="16" spans="2:46" ht="59.45" customHeight="1" x14ac:dyDescent="0.25">
      <c r="B16" s="91" t="s">
        <v>85</v>
      </c>
      <c r="C16" s="265" t="s">
        <v>147</v>
      </c>
      <c r="D16" s="86"/>
      <c r="E16" s="87" t="s">
        <v>124</v>
      </c>
      <c r="F16" s="88" t="s">
        <v>123</v>
      </c>
      <c r="G16" s="285" t="s">
        <v>152</v>
      </c>
      <c r="H16" s="310">
        <v>2024</v>
      </c>
      <c r="I16" s="310">
        <v>2024</v>
      </c>
      <c r="J16" s="89">
        <v>593665</v>
      </c>
      <c r="K16" s="89">
        <v>0</v>
      </c>
      <c r="L16" s="224">
        <f t="shared" si="5"/>
        <v>593665</v>
      </c>
      <c r="M16" s="89">
        <v>0</v>
      </c>
      <c r="N16" s="222">
        <v>0</v>
      </c>
      <c r="O16" s="224">
        <f t="shared" si="6"/>
        <v>0</v>
      </c>
      <c r="P16" s="90">
        <v>0</v>
      </c>
      <c r="Q16" s="272">
        <v>0</v>
      </c>
      <c r="R16" s="224">
        <f t="shared" si="7"/>
        <v>0</v>
      </c>
      <c r="S16" s="90"/>
      <c r="T16" s="272"/>
      <c r="U16" s="224">
        <f t="shared" si="13"/>
        <v>0</v>
      </c>
      <c r="V16" s="90"/>
      <c r="W16" s="272"/>
      <c r="X16" s="224">
        <f t="shared" si="8"/>
        <v>0</v>
      </c>
      <c r="Y16" s="272"/>
      <c r="Z16" s="272"/>
      <c r="AA16" s="224">
        <f t="shared" si="9"/>
        <v>0</v>
      </c>
      <c r="AB16" s="272"/>
      <c r="AC16" s="272"/>
      <c r="AD16" s="224">
        <f t="shared" si="10"/>
        <v>0</v>
      </c>
      <c r="AE16" s="90">
        <f t="shared" si="14"/>
        <v>593665</v>
      </c>
      <c r="AF16" s="90">
        <f t="shared" si="15"/>
        <v>0</v>
      </c>
      <c r="AG16" s="224">
        <f t="shared" si="16"/>
        <v>593665</v>
      </c>
      <c r="AH16" s="90">
        <v>593665</v>
      </c>
      <c r="AI16" s="272">
        <v>0</v>
      </c>
      <c r="AJ16" s="224">
        <f t="shared" si="11"/>
        <v>593665</v>
      </c>
      <c r="AK16" s="90">
        <v>0</v>
      </c>
      <c r="AL16" s="272">
        <v>0</v>
      </c>
      <c r="AM16" s="272"/>
      <c r="AN16" s="224">
        <f t="shared" si="17"/>
        <v>0</v>
      </c>
      <c r="AO16" s="90">
        <v>0</v>
      </c>
      <c r="AP16" s="272">
        <v>0</v>
      </c>
      <c r="AQ16" s="224">
        <f t="shared" si="12"/>
        <v>0</v>
      </c>
      <c r="AR16" s="273">
        <f t="shared" si="18"/>
        <v>0</v>
      </c>
      <c r="AS16" s="52"/>
      <c r="AT16" s="220"/>
    </row>
    <row r="17" spans="1:46" ht="52.15" customHeight="1" x14ac:dyDescent="0.25">
      <c r="B17" s="91" t="s">
        <v>122</v>
      </c>
      <c r="C17" s="265" t="s">
        <v>148</v>
      </c>
      <c r="D17" s="86"/>
      <c r="E17" s="87" t="s">
        <v>124</v>
      </c>
      <c r="F17" s="88" t="s">
        <v>123</v>
      </c>
      <c r="G17" s="285" t="s">
        <v>53</v>
      </c>
      <c r="H17" s="310">
        <v>2025</v>
      </c>
      <c r="I17" s="310">
        <v>2025</v>
      </c>
      <c r="J17" s="89">
        <v>0</v>
      </c>
      <c r="K17" s="89">
        <v>0</v>
      </c>
      <c r="L17" s="224">
        <f t="shared" si="5"/>
        <v>0</v>
      </c>
      <c r="M17" s="89">
        <v>1014975</v>
      </c>
      <c r="N17" s="222">
        <v>0</v>
      </c>
      <c r="O17" s="224">
        <f t="shared" si="6"/>
        <v>1014975</v>
      </c>
      <c r="P17" s="90">
        <v>0</v>
      </c>
      <c r="Q17" s="272">
        <v>0</v>
      </c>
      <c r="R17" s="224">
        <f t="shared" si="7"/>
        <v>0</v>
      </c>
      <c r="S17" s="90"/>
      <c r="T17" s="272"/>
      <c r="U17" s="224">
        <f t="shared" si="13"/>
        <v>0</v>
      </c>
      <c r="V17" s="90"/>
      <c r="W17" s="272"/>
      <c r="X17" s="224">
        <f t="shared" si="8"/>
        <v>0</v>
      </c>
      <c r="Y17" s="272"/>
      <c r="Z17" s="272"/>
      <c r="AA17" s="224">
        <f t="shared" si="9"/>
        <v>0</v>
      </c>
      <c r="AB17" s="272"/>
      <c r="AC17" s="272"/>
      <c r="AD17" s="224">
        <f t="shared" si="10"/>
        <v>0</v>
      </c>
      <c r="AE17" s="90">
        <f t="shared" si="14"/>
        <v>1014975</v>
      </c>
      <c r="AF17" s="90">
        <f t="shared" si="15"/>
        <v>0</v>
      </c>
      <c r="AG17" s="224">
        <f t="shared" si="16"/>
        <v>1014975</v>
      </c>
      <c r="AH17" s="90">
        <v>1014975</v>
      </c>
      <c r="AI17" s="272">
        <v>0</v>
      </c>
      <c r="AJ17" s="224">
        <f t="shared" si="11"/>
        <v>1014975</v>
      </c>
      <c r="AK17" s="90">
        <v>0</v>
      </c>
      <c r="AL17" s="272">
        <v>0</v>
      </c>
      <c r="AM17" s="272"/>
      <c r="AN17" s="224">
        <f t="shared" si="17"/>
        <v>0</v>
      </c>
      <c r="AO17" s="90">
        <v>0</v>
      </c>
      <c r="AP17" s="272">
        <v>0</v>
      </c>
      <c r="AQ17" s="224">
        <f t="shared" si="12"/>
        <v>0</v>
      </c>
      <c r="AR17" s="273">
        <f t="shared" si="18"/>
        <v>0</v>
      </c>
      <c r="AS17" s="52"/>
      <c r="AT17" s="220"/>
    </row>
    <row r="18" spans="1:46" ht="52.15" customHeight="1" x14ac:dyDescent="0.25">
      <c r="B18" s="91" t="s">
        <v>149</v>
      </c>
      <c r="C18" s="265" t="s">
        <v>150</v>
      </c>
      <c r="D18" s="86"/>
      <c r="E18" s="87" t="s">
        <v>124</v>
      </c>
      <c r="F18" s="88" t="s">
        <v>123</v>
      </c>
      <c r="G18" s="285" t="s">
        <v>153</v>
      </c>
      <c r="H18" s="310">
        <v>2024</v>
      </c>
      <c r="I18" s="310">
        <v>2024</v>
      </c>
      <c r="J18" s="89">
        <v>890497</v>
      </c>
      <c r="K18" s="89">
        <v>0</v>
      </c>
      <c r="L18" s="224">
        <f t="shared" si="5"/>
        <v>890497</v>
      </c>
      <c r="M18" s="89">
        <v>0</v>
      </c>
      <c r="N18" s="222">
        <v>0</v>
      </c>
      <c r="O18" s="224">
        <f t="shared" si="6"/>
        <v>0</v>
      </c>
      <c r="P18" s="90">
        <v>0</v>
      </c>
      <c r="Q18" s="272">
        <v>0</v>
      </c>
      <c r="R18" s="224">
        <f t="shared" si="7"/>
        <v>0</v>
      </c>
      <c r="S18" s="90"/>
      <c r="T18" s="272"/>
      <c r="U18" s="224"/>
      <c r="V18" s="90"/>
      <c r="W18" s="272"/>
      <c r="X18" s="224"/>
      <c r="Y18" s="272"/>
      <c r="Z18" s="272"/>
      <c r="AA18" s="224"/>
      <c r="AB18" s="272"/>
      <c r="AC18" s="272"/>
      <c r="AD18" s="224"/>
      <c r="AE18" s="90">
        <f t="shared" si="14"/>
        <v>890497</v>
      </c>
      <c r="AF18" s="90">
        <f t="shared" si="15"/>
        <v>0</v>
      </c>
      <c r="AG18" s="224">
        <f t="shared" si="16"/>
        <v>890497</v>
      </c>
      <c r="AH18" s="90">
        <v>890497</v>
      </c>
      <c r="AI18" s="272">
        <v>0</v>
      </c>
      <c r="AJ18" s="224">
        <f t="shared" si="11"/>
        <v>890497</v>
      </c>
      <c r="AK18" s="90">
        <v>0</v>
      </c>
      <c r="AL18" s="272">
        <v>0</v>
      </c>
      <c r="AM18" s="272"/>
      <c r="AN18" s="224">
        <f t="shared" si="17"/>
        <v>0</v>
      </c>
      <c r="AO18" s="90">
        <v>0</v>
      </c>
      <c r="AP18" s="272">
        <v>0</v>
      </c>
      <c r="AQ18" s="224">
        <f t="shared" si="12"/>
        <v>0</v>
      </c>
      <c r="AR18" s="273">
        <f t="shared" si="18"/>
        <v>0</v>
      </c>
      <c r="AS18" s="52"/>
      <c r="AT18" s="220"/>
    </row>
    <row r="19" spans="1:46" ht="99.6" customHeight="1" x14ac:dyDescent="0.2">
      <c r="B19" s="165" t="s">
        <v>72</v>
      </c>
      <c r="C19" s="221" t="s">
        <v>154</v>
      </c>
      <c r="D19" s="166"/>
      <c r="E19" s="167" t="s">
        <v>345</v>
      </c>
      <c r="F19" s="168" t="s">
        <v>341</v>
      </c>
      <c r="G19" s="168" t="s">
        <v>342</v>
      </c>
      <c r="H19" s="167">
        <v>2024</v>
      </c>
      <c r="I19" s="167">
        <v>2025</v>
      </c>
      <c r="J19" s="170">
        <f>SUM(J20:J25)</f>
        <v>7089029</v>
      </c>
      <c r="K19" s="170">
        <f>SUM(K20:K25)</f>
        <v>0</v>
      </c>
      <c r="L19" s="171">
        <f>J19+K19</f>
        <v>7089029</v>
      </c>
      <c r="M19" s="170">
        <f>SUM(M20:M25)</f>
        <v>4714371</v>
      </c>
      <c r="N19" s="170">
        <f>SUM(N20:N25)</f>
        <v>0</v>
      </c>
      <c r="O19" s="171">
        <f>M19+N19</f>
        <v>4714371</v>
      </c>
      <c r="P19" s="170">
        <f>SUM(P20:P25)</f>
        <v>0</v>
      </c>
      <c r="Q19" s="170">
        <f>SUM(Q20:Q25)</f>
        <v>0</v>
      </c>
      <c r="R19" s="171">
        <f>P19+Q19</f>
        <v>0</v>
      </c>
      <c r="S19" s="170">
        <f>SUM(S20:S25)</f>
        <v>0</v>
      </c>
      <c r="T19" s="170">
        <f>SUM(T20:T25)</f>
        <v>0</v>
      </c>
      <c r="U19" s="171">
        <f>S19+T19</f>
        <v>0</v>
      </c>
      <c r="V19" s="170">
        <f>SUM(V20:V25)</f>
        <v>0</v>
      </c>
      <c r="W19" s="170">
        <f>SUM(W20:W25)</f>
        <v>0</v>
      </c>
      <c r="X19" s="171">
        <f>V19+W19</f>
        <v>0</v>
      </c>
      <c r="Y19" s="170">
        <f>SUM(Y20:Y25)</f>
        <v>0</v>
      </c>
      <c r="Z19" s="170">
        <f>SUM(Z20:Z25)</f>
        <v>0</v>
      </c>
      <c r="AA19" s="171">
        <f>Y19+Z19</f>
        <v>0</v>
      </c>
      <c r="AB19" s="170">
        <f>SUM(AB20:AB25)</f>
        <v>0</v>
      </c>
      <c r="AC19" s="170">
        <f>SUM(AC20:AC25)</f>
        <v>0</v>
      </c>
      <c r="AD19" s="171">
        <f>AB19+AC19</f>
        <v>0</v>
      </c>
      <c r="AE19" s="171">
        <f>J19+M19+P19+S19+V19+Y19</f>
        <v>11803400</v>
      </c>
      <c r="AF19" s="171">
        <f>K19+N19+Q19+T19+W19+Z19</f>
        <v>0</v>
      </c>
      <c r="AG19" s="171">
        <f>AE19+AF19</f>
        <v>11803400</v>
      </c>
      <c r="AH19" s="170">
        <f>SUM(AH20:AH25)</f>
        <v>11803400</v>
      </c>
      <c r="AI19" s="170">
        <f>SUM(AI20:AI25)</f>
        <v>0</v>
      </c>
      <c r="AJ19" s="171">
        <f>AH19+AI19</f>
        <v>11803400</v>
      </c>
      <c r="AK19" s="170">
        <f>SUM(AK20:AK25)</f>
        <v>0</v>
      </c>
      <c r="AL19" s="170">
        <f>SUM(AL20:AL25)</f>
        <v>0</v>
      </c>
      <c r="AM19" s="171"/>
      <c r="AN19" s="170">
        <f>AK19+AL19</f>
        <v>0</v>
      </c>
      <c r="AO19" s="170">
        <f>SUM(AO20:AO25)</f>
        <v>0</v>
      </c>
      <c r="AP19" s="170">
        <f>SUM(AP20:AP25)</f>
        <v>0</v>
      </c>
      <c r="AQ19" s="171">
        <f>AO19+AP19</f>
        <v>0</v>
      </c>
      <c r="AR19" s="176">
        <f>SUM(AQ19+AN19+AJ19)-AG19</f>
        <v>0</v>
      </c>
      <c r="AS19" s="52"/>
      <c r="AT19" s="52"/>
    </row>
    <row r="20" spans="1:46" ht="108" customHeight="1" x14ac:dyDescent="0.25">
      <c r="B20" s="91" t="s">
        <v>86</v>
      </c>
      <c r="C20" s="122" t="s">
        <v>155</v>
      </c>
      <c r="D20" s="86"/>
      <c r="E20" s="87" t="s">
        <v>345</v>
      </c>
      <c r="F20" s="285" t="s">
        <v>161</v>
      </c>
      <c r="G20" s="285" t="s">
        <v>162</v>
      </c>
      <c r="H20" s="305">
        <v>2024</v>
      </c>
      <c r="I20" s="305">
        <v>2024</v>
      </c>
      <c r="J20" s="300">
        <v>2374658</v>
      </c>
      <c r="K20" s="89">
        <v>0</v>
      </c>
      <c r="L20" s="224">
        <f>SUM(J20:K20)</f>
        <v>2374658</v>
      </c>
      <c r="M20" s="89">
        <v>0</v>
      </c>
      <c r="N20" s="222">
        <v>0</v>
      </c>
      <c r="O20" s="224">
        <f t="shared" si="6"/>
        <v>0</v>
      </c>
      <c r="P20" s="90">
        <v>0</v>
      </c>
      <c r="Q20" s="90">
        <v>0</v>
      </c>
      <c r="R20" s="224">
        <f t="shared" si="7"/>
        <v>0</v>
      </c>
      <c r="S20" s="90"/>
      <c r="T20" s="90"/>
      <c r="U20" s="224">
        <f t="shared" ref="U20:U29" si="19">S20+T20</f>
        <v>0</v>
      </c>
      <c r="V20" s="90"/>
      <c r="W20" s="90"/>
      <c r="X20" s="224">
        <f>SUM(V20:W20)</f>
        <v>0</v>
      </c>
      <c r="Y20" s="90"/>
      <c r="Z20" s="90"/>
      <c r="AA20" s="224">
        <f t="shared" si="9"/>
        <v>0</v>
      </c>
      <c r="AB20" s="90"/>
      <c r="AC20" s="90"/>
      <c r="AD20" s="224">
        <f t="shared" si="10"/>
        <v>0</v>
      </c>
      <c r="AE20" s="90">
        <f>J20+M20+P20+S20+V20+Y20</f>
        <v>2374658</v>
      </c>
      <c r="AF20" s="90">
        <f>K20+N20+Q20+T20+W20+Z20</f>
        <v>0</v>
      </c>
      <c r="AG20" s="224">
        <f t="shared" si="16"/>
        <v>2374658</v>
      </c>
      <c r="AH20" s="90">
        <v>2374658</v>
      </c>
      <c r="AI20" s="90">
        <v>0</v>
      </c>
      <c r="AJ20" s="224">
        <f>SUM(AH20:AI20)</f>
        <v>2374658</v>
      </c>
      <c r="AK20" s="90">
        <v>0</v>
      </c>
      <c r="AL20" s="90">
        <v>0</v>
      </c>
      <c r="AM20" s="90"/>
      <c r="AN20" s="224">
        <f t="shared" si="17"/>
        <v>0</v>
      </c>
      <c r="AO20" s="90">
        <v>0</v>
      </c>
      <c r="AP20" s="90">
        <v>0</v>
      </c>
      <c r="AQ20" s="224">
        <f>SUM(AO20:AP20)</f>
        <v>0</v>
      </c>
      <c r="AR20" s="223">
        <f t="shared" si="18"/>
        <v>0</v>
      </c>
      <c r="AS20" s="52"/>
      <c r="AT20" s="52"/>
    </row>
    <row r="21" spans="1:46" ht="90" customHeight="1" x14ac:dyDescent="0.25">
      <c r="B21" s="91" t="s">
        <v>87</v>
      </c>
      <c r="C21" s="122" t="s">
        <v>156</v>
      </c>
      <c r="D21" s="86"/>
      <c r="E21" s="87" t="s">
        <v>343</v>
      </c>
      <c r="F21" s="303" t="s">
        <v>163</v>
      </c>
      <c r="G21" s="285" t="s">
        <v>164</v>
      </c>
      <c r="H21" s="305">
        <v>2024</v>
      </c>
      <c r="I21" s="305">
        <v>2025</v>
      </c>
      <c r="J21" s="300">
        <v>648000</v>
      </c>
      <c r="K21" s="89">
        <v>0</v>
      </c>
      <c r="L21" s="224">
        <f t="shared" ref="L21:L25" si="20">SUM(J21:K21)</f>
        <v>648000</v>
      </c>
      <c r="M21" s="89">
        <v>648000</v>
      </c>
      <c r="N21" s="222">
        <v>0</v>
      </c>
      <c r="O21" s="224">
        <f t="shared" si="6"/>
        <v>648000</v>
      </c>
      <c r="P21" s="90">
        <v>0</v>
      </c>
      <c r="Q21" s="90">
        <v>0</v>
      </c>
      <c r="R21" s="224">
        <f t="shared" si="7"/>
        <v>0</v>
      </c>
      <c r="S21" s="90"/>
      <c r="T21" s="90"/>
      <c r="U21" s="224">
        <f t="shared" si="19"/>
        <v>0</v>
      </c>
      <c r="V21" s="90"/>
      <c r="W21" s="90"/>
      <c r="X21" s="224">
        <f>SUM(V21:W21)</f>
        <v>0</v>
      </c>
      <c r="Y21" s="90"/>
      <c r="Z21" s="90"/>
      <c r="AA21" s="224">
        <f t="shared" si="9"/>
        <v>0</v>
      </c>
      <c r="AB21" s="90"/>
      <c r="AC21" s="90"/>
      <c r="AD21" s="224">
        <f t="shared" si="10"/>
        <v>0</v>
      </c>
      <c r="AE21" s="90">
        <f t="shared" ref="AE21:AE25" si="21">J21+M21+P21+S21+V21+Y21</f>
        <v>1296000</v>
      </c>
      <c r="AF21" s="90">
        <f t="shared" ref="AF21:AF25" si="22">K21+N21+Q21+T21+W21+Z21</f>
        <v>0</v>
      </c>
      <c r="AG21" s="224">
        <f t="shared" si="16"/>
        <v>1296000</v>
      </c>
      <c r="AH21" s="90">
        <v>1296000</v>
      </c>
      <c r="AI21" s="90">
        <v>0</v>
      </c>
      <c r="AJ21" s="224">
        <f>SUM(AH21:AI21)</f>
        <v>1296000</v>
      </c>
      <c r="AK21" s="90">
        <v>0</v>
      </c>
      <c r="AL21" s="90">
        <v>0</v>
      </c>
      <c r="AM21" s="90"/>
      <c r="AN21" s="224">
        <f t="shared" si="17"/>
        <v>0</v>
      </c>
      <c r="AO21" s="90">
        <v>0</v>
      </c>
      <c r="AP21" s="90">
        <v>0</v>
      </c>
      <c r="AQ21" s="224">
        <f>SUM(AO21:AP21)</f>
        <v>0</v>
      </c>
      <c r="AR21" s="223">
        <f t="shared" si="18"/>
        <v>0</v>
      </c>
      <c r="AS21" s="52"/>
      <c r="AT21" s="52"/>
    </row>
    <row r="22" spans="1:46" ht="114" customHeight="1" x14ac:dyDescent="0.25">
      <c r="B22" s="91" t="s">
        <v>125</v>
      </c>
      <c r="C22" s="122" t="s">
        <v>157</v>
      </c>
      <c r="D22" s="86"/>
      <c r="E22" s="87" t="s">
        <v>344</v>
      </c>
      <c r="F22" s="285" t="s">
        <v>165</v>
      </c>
      <c r="G22" s="285" t="s">
        <v>166</v>
      </c>
      <c r="H22" s="305">
        <v>2024</v>
      </c>
      <c r="I22" s="305">
        <v>2025</v>
      </c>
      <c r="J22" s="300">
        <v>864000</v>
      </c>
      <c r="K22" s="89">
        <v>0</v>
      </c>
      <c r="L22" s="224">
        <f t="shared" si="20"/>
        <v>864000</v>
      </c>
      <c r="M22" s="89">
        <v>864000</v>
      </c>
      <c r="N22" s="222">
        <v>0</v>
      </c>
      <c r="O22" s="224">
        <f t="shared" si="6"/>
        <v>864000</v>
      </c>
      <c r="P22" s="90">
        <v>0</v>
      </c>
      <c r="Q22" s="90">
        <v>0</v>
      </c>
      <c r="R22" s="224">
        <f t="shared" si="7"/>
        <v>0</v>
      </c>
      <c r="S22" s="90"/>
      <c r="T22" s="90"/>
      <c r="U22" s="224">
        <f t="shared" si="19"/>
        <v>0</v>
      </c>
      <c r="V22" s="90"/>
      <c r="W22" s="90"/>
      <c r="X22" s="224">
        <f t="shared" ref="X22:X25" si="23">SUM(V22:W22)</f>
        <v>0</v>
      </c>
      <c r="Y22" s="90"/>
      <c r="Z22" s="90"/>
      <c r="AA22" s="224">
        <f t="shared" si="9"/>
        <v>0</v>
      </c>
      <c r="AB22" s="90"/>
      <c r="AC22" s="90"/>
      <c r="AD22" s="224">
        <f t="shared" si="10"/>
        <v>0</v>
      </c>
      <c r="AE22" s="90">
        <f t="shared" si="21"/>
        <v>1728000</v>
      </c>
      <c r="AF22" s="90">
        <f t="shared" si="22"/>
        <v>0</v>
      </c>
      <c r="AG22" s="224">
        <f t="shared" ref="AG22:AG25" si="24">SUM(AE22:AF22)</f>
        <v>1728000</v>
      </c>
      <c r="AH22" s="90">
        <v>1728000</v>
      </c>
      <c r="AI22" s="90">
        <v>0</v>
      </c>
      <c r="AJ22" s="224">
        <f t="shared" ref="AJ22:AJ25" si="25">SUM(AH22:AI22)</f>
        <v>1728000</v>
      </c>
      <c r="AK22" s="90">
        <v>0</v>
      </c>
      <c r="AL22" s="90">
        <v>0</v>
      </c>
      <c r="AM22" s="90"/>
      <c r="AN22" s="224">
        <f t="shared" si="17"/>
        <v>0</v>
      </c>
      <c r="AO22" s="90">
        <v>0</v>
      </c>
      <c r="AP22" s="90">
        <v>0</v>
      </c>
      <c r="AQ22" s="224">
        <f t="shared" ref="AQ22:AQ25" si="26">SUM(AO22:AP22)</f>
        <v>0</v>
      </c>
      <c r="AR22" s="223">
        <f t="shared" si="18"/>
        <v>0</v>
      </c>
      <c r="AS22" s="52"/>
      <c r="AT22" s="52"/>
    </row>
    <row r="23" spans="1:46" ht="147.75" customHeight="1" x14ac:dyDescent="0.25">
      <c r="B23" s="91" t="s">
        <v>126</v>
      </c>
      <c r="C23" s="122" t="s">
        <v>158</v>
      </c>
      <c r="D23" s="86"/>
      <c r="E23" s="87" t="s">
        <v>343</v>
      </c>
      <c r="F23" s="285" t="s">
        <v>163</v>
      </c>
      <c r="G23" s="303" t="s">
        <v>167</v>
      </c>
      <c r="H23" s="305">
        <v>2024</v>
      </c>
      <c r="I23" s="305">
        <v>2025</v>
      </c>
      <c r="J23" s="300">
        <v>648000</v>
      </c>
      <c r="K23" s="89">
        <v>0</v>
      </c>
      <c r="L23" s="224">
        <f t="shared" si="20"/>
        <v>648000</v>
      </c>
      <c r="M23" s="89">
        <v>648000</v>
      </c>
      <c r="N23" s="222">
        <v>0</v>
      </c>
      <c r="O23" s="224">
        <f t="shared" si="6"/>
        <v>648000</v>
      </c>
      <c r="P23" s="90">
        <v>0</v>
      </c>
      <c r="Q23" s="90">
        <v>0</v>
      </c>
      <c r="R23" s="224">
        <f t="shared" si="7"/>
        <v>0</v>
      </c>
      <c r="S23" s="90"/>
      <c r="T23" s="90"/>
      <c r="U23" s="224">
        <f t="shared" si="19"/>
        <v>0</v>
      </c>
      <c r="V23" s="90"/>
      <c r="W23" s="90"/>
      <c r="X23" s="224">
        <f t="shared" si="23"/>
        <v>0</v>
      </c>
      <c r="Y23" s="90"/>
      <c r="Z23" s="90"/>
      <c r="AA23" s="224">
        <f t="shared" si="9"/>
        <v>0</v>
      </c>
      <c r="AB23" s="90"/>
      <c r="AC23" s="90"/>
      <c r="AD23" s="224">
        <f t="shared" si="10"/>
        <v>0</v>
      </c>
      <c r="AE23" s="90">
        <f t="shared" si="21"/>
        <v>1296000</v>
      </c>
      <c r="AF23" s="90">
        <f t="shared" si="22"/>
        <v>0</v>
      </c>
      <c r="AG23" s="224">
        <f t="shared" si="24"/>
        <v>1296000</v>
      </c>
      <c r="AH23" s="90">
        <v>1296000</v>
      </c>
      <c r="AI23" s="90">
        <v>0</v>
      </c>
      <c r="AJ23" s="224">
        <f t="shared" si="25"/>
        <v>1296000</v>
      </c>
      <c r="AK23" s="90">
        <v>0</v>
      </c>
      <c r="AL23" s="90">
        <v>0</v>
      </c>
      <c r="AM23" s="90"/>
      <c r="AN23" s="224">
        <f t="shared" si="17"/>
        <v>0</v>
      </c>
      <c r="AO23" s="90">
        <v>0</v>
      </c>
      <c r="AP23" s="90">
        <v>0</v>
      </c>
      <c r="AQ23" s="224">
        <f t="shared" si="26"/>
        <v>0</v>
      </c>
      <c r="AR23" s="223">
        <f t="shared" si="18"/>
        <v>0</v>
      </c>
      <c r="AS23" s="52"/>
      <c r="AT23" s="52"/>
    </row>
    <row r="24" spans="1:46" ht="71.25" customHeight="1" x14ac:dyDescent="0.25">
      <c r="B24" s="91" t="s">
        <v>127</v>
      </c>
      <c r="C24" s="122" t="s">
        <v>159</v>
      </c>
      <c r="D24" s="86"/>
      <c r="E24" s="87" t="s">
        <v>344</v>
      </c>
      <c r="F24" s="285" t="s">
        <v>168</v>
      </c>
      <c r="G24" s="303" t="s">
        <v>169</v>
      </c>
      <c r="H24" s="305">
        <v>2024</v>
      </c>
      <c r="I24" s="305">
        <v>2025</v>
      </c>
      <c r="J24" s="300">
        <v>1385217</v>
      </c>
      <c r="K24" s="89">
        <v>0</v>
      </c>
      <c r="L24" s="224">
        <f t="shared" si="20"/>
        <v>1385217</v>
      </c>
      <c r="M24" s="89">
        <v>1385217</v>
      </c>
      <c r="N24" s="222">
        <v>0</v>
      </c>
      <c r="O24" s="224">
        <f t="shared" si="6"/>
        <v>1385217</v>
      </c>
      <c r="P24" s="90">
        <v>0</v>
      </c>
      <c r="Q24" s="90">
        <v>0</v>
      </c>
      <c r="R24" s="224">
        <f t="shared" si="7"/>
        <v>0</v>
      </c>
      <c r="S24" s="90"/>
      <c r="T24" s="90"/>
      <c r="U24" s="224">
        <f t="shared" si="19"/>
        <v>0</v>
      </c>
      <c r="V24" s="90"/>
      <c r="W24" s="90"/>
      <c r="X24" s="224">
        <f t="shared" si="23"/>
        <v>0</v>
      </c>
      <c r="Y24" s="90"/>
      <c r="Z24" s="90"/>
      <c r="AA24" s="224">
        <f t="shared" si="9"/>
        <v>0</v>
      </c>
      <c r="AB24" s="90"/>
      <c r="AC24" s="90"/>
      <c r="AD24" s="224">
        <f t="shared" si="10"/>
        <v>0</v>
      </c>
      <c r="AE24" s="90">
        <f t="shared" si="21"/>
        <v>2770434</v>
      </c>
      <c r="AF24" s="90">
        <f t="shared" si="22"/>
        <v>0</v>
      </c>
      <c r="AG24" s="224">
        <f t="shared" si="24"/>
        <v>2770434</v>
      </c>
      <c r="AH24" s="90">
        <v>2770434</v>
      </c>
      <c r="AI24" s="90">
        <v>0</v>
      </c>
      <c r="AJ24" s="224">
        <f t="shared" si="25"/>
        <v>2770434</v>
      </c>
      <c r="AK24" s="90">
        <v>0</v>
      </c>
      <c r="AL24" s="90">
        <v>0</v>
      </c>
      <c r="AM24" s="90"/>
      <c r="AN24" s="224">
        <f t="shared" si="17"/>
        <v>0</v>
      </c>
      <c r="AO24" s="90">
        <v>0</v>
      </c>
      <c r="AP24" s="90">
        <v>0</v>
      </c>
      <c r="AQ24" s="224">
        <f t="shared" si="26"/>
        <v>0</v>
      </c>
      <c r="AR24" s="223">
        <f t="shared" si="18"/>
        <v>0</v>
      </c>
      <c r="AS24" s="52"/>
      <c r="AT24" s="52"/>
    </row>
    <row r="25" spans="1:46" ht="98.25" customHeight="1" x14ac:dyDescent="0.25">
      <c r="B25" s="91" t="s">
        <v>128</v>
      </c>
      <c r="C25" s="122" t="s">
        <v>160</v>
      </c>
      <c r="D25" s="86"/>
      <c r="E25" s="87" t="s">
        <v>344</v>
      </c>
      <c r="F25" s="303" t="s">
        <v>170</v>
      </c>
      <c r="G25" s="303" t="s">
        <v>171</v>
      </c>
      <c r="H25" s="305">
        <v>2024</v>
      </c>
      <c r="I25" s="305">
        <v>2025</v>
      </c>
      <c r="J25" s="300">
        <v>1169154</v>
      </c>
      <c r="K25" s="89">
        <v>0</v>
      </c>
      <c r="L25" s="224">
        <f t="shared" si="20"/>
        <v>1169154</v>
      </c>
      <c r="M25" s="89">
        <v>1169154</v>
      </c>
      <c r="N25" s="222">
        <v>0</v>
      </c>
      <c r="O25" s="224">
        <f t="shared" si="6"/>
        <v>1169154</v>
      </c>
      <c r="P25" s="90">
        <v>0</v>
      </c>
      <c r="Q25" s="90">
        <v>0</v>
      </c>
      <c r="R25" s="224">
        <f t="shared" si="7"/>
        <v>0</v>
      </c>
      <c r="S25" s="90"/>
      <c r="T25" s="90"/>
      <c r="U25" s="224">
        <f t="shared" si="19"/>
        <v>0</v>
      </c>
      <c r="V25" s="90"/>
      <c r="W25" s="90"/>
      <c r="X25" s="224">
        <f t="shared" si="23"/>
        <v>0</v>
      </c>
      <c r="Y25" s="90"/>
      <c r="Z25" s="90"/>
      <c r="AA25" s="224">
        <f t="shared" si="9"/>
        <v>0</v>
      </c>
      <c r="AB25" s="90"/>
      <c r="AC25" s="90"/>
      <c r="AD25" s="224">
        <f t="shared" si="10"/>
        <v>0</v>
      </c>
      <c r="AE25" s="90">
        <f t="shared" si="21"/>
        <v>2338308</v>
      </c>
      <c r="AF25" s="90">
        <f t="shared" si="22"/>
        <v>0</v>
      </c>
      <c r="AG25" s="224">
        <f t="shared" si="24"/>
        <v>2338308</v>
      </c>
      <c r="AH25" s="90">
        <v>2338308</v>
      </c>
      <c r="AI25" s="90">
        <v>0</v>
      </c>
      <c r="AJ25" s="224">
        <f t="shared" si="25"/>
        <v>2338308</v>
      </c>
      <c r="AK25" s="90">
        <v>0</v>
      </c>
      <c r="AL25" s="90">
        <v>0</v>
      </c>
      <c r="AM25" s="90"/>
      <c r="AN25" s="224">
        <f t="shared" si="17"/>
        <v>0</v>
      </c>
      <c r="AO25" s="90">
        <v>0</v>
      </c>
      <c r="AP25" s="90">
        <v>0</v>
      </c>
      <c r="AQ25" s="224">
        <f t="shared" si="26"/>
        <v>0</v>
      </c>
      <c r="AR25" s="223">
        <f t="shared" si="18"/>
        <v>0</v>
      </c>
      <c r="AS25" s="52"/>
      <c r="AT25" s="52"/>
    </row>
    <row r="26" spans="1:46" ht="67.150000000000006" customHeight="1" x14ac:dyDescent="0.2">
      <c r="B26" s="165" t="s">
        <v>73</v>
      </c>
      <c r="C26" s="221" t="s">
        <v>172</v>
      </c>
      <c r="D26" s="166"/>
      <c r="E26" s="167" t="s">
        <v>349</v>
      </c>
      <c r="F26" s="184" t="s">
        <v>178</v>
      </c>
      <c r="G26" s="168" t="s">
        <v>179</v>
      </c>
      <c r="H26" s="174">
        <v>2024</v>
      </c>
      <c r="I26" s="167">
        <v>2025</v>
      </c>
      <c r="J26" s="170">
        <f>SUM(J27:J29)</f>
        <v>3668651</v>
      </c>
      <c r="K26" s="170">
        <f>SUM(K27:K29)</f>
        <v>0</v>
      </c>
      <c r="L26" s="171">
        <f>J26+K26</f>
        <v>3668651</v>
      </c>
      <c r="M26" s="170">
        <f>SUM(M27:M29)</f>
        <v>1510621</v>
      </c>
      <c r="N26" s="170">
        <f>SUM(N27:N29)</f>
        <v>0</v>
      </c>
      <c r="O26" s="171">
        <f>M26+N26</f>
        <v>1510621</v>
      </c>
      <c r="P26" s="170">
        <f>SUM(P27:P29)</f>
        <v>0</v>
      </c>
      <c r="Q26" s="170">
        <f>SUM(Q27:Q29)</f>
        <v>0</v>
      </c>
      <c r="R26" s="171">
        <f>P26+Q26</f>
        <v>0</v>
      </c>
      <c r="S26" s="170">
        <f>SUM(S27:S29)</f>
        <v>0</v>
      </c>
      <c r="T26" s="170">
        <f>SUM(T27:T29)</f>
        <v>0</v>
      </c>
      <c r="U26" s="170">
        <f t="shared" si="19"/>
        <v>0</v>
      </c>
      <c r="V26" s="170">
        <f>SUM(V27:V29)</f>
        <v>0</v>
      </c>
      <c r="W26" s="170">
        <f>SUM(W27:W29)</f>
        <v>0</v>
      </c>
      <c r="X26" s="171">
        <f>V26+W26</f>
        <v>0</v>
      </c>
      <c r="Y26" s="170">
        <f>SUM(Y27:Y29)</f>
        <v>0</v>
      </c>
      <c r="Z26" s="170">
        <f>SUM(Z27:Z29)</f>
        <v>0</v>
      </c>
      <c r="AA26" s="171">
        <f>Y26+Z26</f>
        <v>0</v>
      </c>
      <c r="AB26" s="170">
        <f>SUM(AB27:AB29)</f>
        <v>0</v>
      </c>
      <c r="AC26" s="170">
        <f>SUM(AC27:AC29)</f>
        <v>0</v>
      </c>
      <c r="AD26" s="171">
        <f t="shared" si="10"/>
        <v>0</v>
      </c>
      <c r="AE26" s="171">
        <f>J26+M26+P26+S26+V26+Y26</f>
        <v>5179272</v>
      </c>
      <c r="AF26" s="171">
        <f>K26+N26+Q26+T26+W26+Z26</f>
        <v>0</v>
      </c>
      <c r="AG26" s="171">
        <f>AE26+AF26</f>
        <v>5179272</v>
      </c>
      <c r="AH26" s="170">
        <f>SUM(AH27:AH29)</f>
        <v>5179272</v>
      </c>
      <c r="AI26" s="170">
        <f>SUM(AI27:AI29)</f>
        <v>0</v>
      </c>
      <c r="AJ26" s="171">
        <f>AH26+AI26</f>
        <v>5179272</v>
      </c>
      <c r="AK26" s="170">
        <f>SUM(AK27:AK29)</f>
        <v>0</v>
      </c>
      <c r="AL26" s="170">
        <f>SUM(AL27:AL29)</f>
        <v>0</v>
      </c>
      <c r="AM26" s="171"/>
      <c r="AN26" s="171">
        <f>AK26+AL26</f>
        <v>0</v>
      </c>
      <c r="AO26" s="170">
        <f>SUM(AO27:AO29)</f>
        <v>0</v>
      </c>
      <c r="AP26" s="170">
        <f>SUM(AP27:AP29)</f>
        <v>0</v>
      </c>
      <c r="AQ26" s="171">
        <f>AO26+AP26</f>
        <v>0</v>
      </c>
      <c r="AR26" s="173">
        <f>SUM(AQ26+AN26+AJ26)-AG26</f>
        <v>0</v>
      </c>
      <c r="AS26" s="52"/>
      <c r="AT26" s="52"/>
    </row>
    <row r="27" spans="1:46" ht="78" customHeight="1" x14ac:dyDescent="0.2">
      <c r="B27" s="76" t="s">
        <v>88</v>
      </c>
      <c r="C27" s="81" t="s">
        <v>173</v>
      </c>
      <c r="D27" s="82"/>
      <c r="E27" s="83" t="s">
        <v>124</v>
      </c>
      <c r="F27" s="303" t="s">
        <v>123</v>
      </c>
      <c r="G27" s="285" t="s">
        <v>175</v>
      </c>
      <c r="H27" s="305">
        <v>2024</v>
      </c>
      <c r="I27" s="305">
        <v>2024</v>
      </c>
      <c r="J27" s="7">
        <v>2158030</v>
      </c>
      <c r="K27" s="7">
        <v>0</v>
      </c>
      <c r="L27" s="219">
        <f t="shared" ref="L27:L29" si="27">J27+K27</f>
        <v>2158030</v>
      </c>
      <c r="M27" s="7">
        <v>0</v>
      </c>
      <c r="N27" s="7">
        <v>0</v>
      </c>
      <c r="O27" s="219">
        <f t="shared" ref="O27:O29" si="28">M27+N27</f>
        <v>0</v>
      </c>
      <c r="P27" s="7">
        <v>0</v>
      </c>
      <c r="Q27" s="7">
        <v>0</v>
      </c>
      <c r="R27" s="219">
        <f t="shared" ref="R27:R29" si="29">P27+Q27</f>
        <v>0</v>
      </c>
      <c r="S27" s="7"/>
      <c r="T27" s="7"/>
      <c r="U27" s="225">
        <f t="shared" si="19"/>
        <v>0</v>
      </c>
      <c r="V27" s="7"/>
      <c r="W27" s="7"/>
      <c r="X27" s="219">
        <f t="shared" ref="X27:X29" si="30">V27+W27</f>
        <v>0</v>
      </c>
      <c r="Y27" s="8"/>
      <c r="Z27" s="8"/>
      <c r="AA27" s="219">
        <f t="shared" ref="AA27:AA29" si="31">Y27+Z27</f>
        <v>0</v>
      </c>
      <c r="AB27" s="8"/>
      <c r="AC27" s="8"/>
      <c r="AD27" s="219">
        <f t="shared" si="10"/>
        <v>0</v>
      </c>
      <c r="AE27" s="8">
        <f>J27+M27+P27+S27+V27+Y27</f>
        <v>2158030</v>
      </c>
      <c r="AF27" s="8">
        <f>K27+N27+Q27+T27+W27+Z27</f>
        <v>0</v>
      </c>
      <c r="AG27" s="219">
        <f t="shared" ref="AG27:AG29" si="32">AE27+AF27</f>
        <v>2158030</v>
      </c>
      <c r="AH27" s="7">
        <v>2158030</v>
      </c>
      <c r="AI27" s="7">
        <v>0</v>
      </c>
      <c r="AJ27" s="219">
        <f t="shared" ref="AJ27:AJ29" si="33">AH27+AI27</f>
        <v>2158030</v>
      </c>
      <c r="AK27" s="7">
        <v>0</v>
      </c>
      <c r="AL27" s="7">
        <v>0</v>
      </c>
      <c r="AM27" s="8"/>
      <c r="AN27" s="219">
        <f t="shared" ref="AN27:AN29" si="34">AK27+AL27</f>
        <v>0</v>
      </c>
      <c r="AO27" s="7">
        <v>0</v>
      </c>
      <c r="AP27" s="7">
        <v>0</v>
      </c>
      <c r="AQ27" s="219">
        <f t="shared" ref="AQ27:AQ29" si="35">AO27+AP27</f>
        <v>0</v>
      </c>
      <c r="AR27" s="143">
        <f t="shared" si="18"/>
        <v>0</v>
      </c>
      <c r="AS27" s="52"/>
      <c r="AT27" s="52"/>
    </row>
    <row r="28" spans="1:46" ht="85.5" customHeight="1" x14ac:dyDescent="0.2">
      <c r="B28" s="76" t="s">
        <v>113</v>
      </c>
      <c r="C28" s="277" t="s">
        <v>348</v>
      </c>
      <c r="D28" s="82"/>
      <c r="E28" s="83" t="s">
        <v>344</v>
      </c>
      <c r="F28" s="276" t="s">
        <v>176</v>
      </c>
      <c r="G28" s="304" t="s">
        <v>167</v>
      </c>
      <c r="H28" s="275">
        <v>2024</v>
      </c>
      <c r="I28" s="305">
        <v>2025</v>
      </c>
      <c r="J28" s="7">
        <v>431606</v>
      </c>
      <c r="K28" s="7">
        <v>0</v>
      </c>
      <c r="L28" s="219">
        <f t="shared" si="27"/>
        <v>431606</v>
      </c>
      <c r="M28" s="7">
        <v>431606</v>
      </c>
      <c r="N28" s="7">
        <v>0</v>
      </c>
      <c r="O28" s="219">
        <f t="shared" si="28"/>
        <v>431606</v>
      </c>
      <c r="P28" s="7">
        <v>0</v>
      </c>
      <c r="Q28" s="7">
        <v>0</v>
      </c>
      <c r="R28" s="219">
        <f t="shared" si="29"/>
        <v>0</v>
      </c>
      <c r="S28" s="7"/>
      <c r="T28" s="7"/>
      <c r="U28" s="225">
        <f t="shared" si="19"/>
        <v>0</v>
      </c>
      <c r="V28" s="7"/>
      <c r="W28" s="7"/>
      <c r="X28" s="219">
        <f t="shared" si="30"/>
        <v>0</v>
      </c>
      <c r="Y28" s="8"/>
      <c r="Z28" s="8"/>
      <c r="AA28" s="219">
        <f t="shared" si="31"/>
        <v>0</v>
      </c>
      <c r="AB28" s="8"/>
      <c r="AC28" s="8"/>
      <c r="AD28" s="219">
        <f t="shared" si="10"/>
        <v>0</v>
      </c>
      <c r="AE28" s="8">
        <f t="shared" ref="AE28:AE29" si="36">J28+M28+P28+S28+V28+Y28</f>
        <v>863212</v>
      </c>
      <c r="AF28" s="8">
        <f t="shared" ref="AF28:AF29" si="37">K28+N28+Q28+T28+W28+Z28</f>
        <v>0</v>
      </c>
      <c r="AG28" s="219">
        <f t="shared" si="32"/>
        <v>863212</v>
      </c>
      <c r="AH28" s="7">
        <f>431606*2</f>
        <v>863212</v>
      </c>
      <c r="AI28" s="7">
        <v>0</v>
      </c>
      <c r="AJ28" s="219">
        <f t="shared" si="33"/>
        <v>863212</v>
      </c>
      <c r="AK28" s="7">
        <v>0</v>
      </c>
      <c r="AL28" s="7">
        <v>0</v>
      </c>
      <c r="AM28" s="8"/>
      <c r="AN28" s="219">
        <f t="shared" si="34"/>
        <v>0</v>
      </c>
      <c r="AO28" s="7">
        <v>0</v>
      </c>
      <c r="AP28" s="7">
        <v>0</v>
      </c>
      <c r="AQ28" s="219">
        <f t="shared" si="35"/>
        <v>0</v>
      </c>
      <c r="AR28" s="143">
        <f t="shared" si="18"/>
        <v>0</v>
      </c>
      <c r="AS28" s="52"/>
      <c r="AT28" s="52"/>
    </row>
    <row r="29" spans="1:46" ht="67.150000000000006" customHeight="1" x14ac:dyDescent="0.2">
      <c r="B29" s="76" t="s">
        <v>114</v>
      </c>
      <c r="C29" s="278" t="s">
        <v>174</v>
      </c>
      <c r="D29" s="82"/>
      <c r="E29" s="83" t="s">
        <v>349</v>
      </c>
      <c r="F29" s="304" t="s">
        <v>177</v>
      </c>
      <c r="G29" s="304" t="s">
        <v>169</v>
      </c>
      <c r="H29" s="305">
        <v>2024</v>
      </c>
      <c r="I29" s="305">
        <v>2025</v>
      </c>
      <c r="J29" s="7">
        <v>1079015</v>
      </c>
      <c r="K29" s="7">
        <v>0</v>
      </c>
      <c r="L29" s="219">
        <f t="shared" si="27"/>
        <v>1079015</v>
      </c>
      <c r="M29" s="7">
        <v>1079015</v>
      </c>
      <c r="N29" s="7">
        <v>0</v>
      </c>
      <c r="O29" s="219">
        <f t="shared" si="28"/>
        <v>1079015</v>
      </c>
      <c r="P29" s="7">
        <v>0</v>
      </c>
      <c r="Q29" s="7">
        <v>0</v>
      </c>
      <c r="R29" s="219">
        <f t="shared" si="29"/>
        <v>0</v>
      </c>
      <c r="S29" s="7"/>
      <c r="T29" s="7"/>
      <c r="U29" s="225">
        <f t="shared" si="19"/>
        <v>0</v>
      </c>
      <c r="V29" s="7"/>
      <c r="W29" s="7"/>
      <c r="X29" s="219">
        <f t="shared" si="30"/>
        <v>0</v>
      </c>
      <c r="Y29" s="8"/>
      <c r="Z29" s="8"/>
      <c r="AA29" s="219">
        <f t="shared" si="31"/>
        <v>0</v>
      </c>
      <c r="AB29" s="8"/>
      <c r="AC29" s="8"/>
      <c r="AD29" s="219">
        <f t="shared" si="10"/>
        <v>0</v>
      </c>
      <c r="AE29" s="8">
        <f t="shared" si="36"/>
        <v>2158030</v>
      </c>
      <c r="AF29" s="8">
        <f t="shared" si="37"/>
        <v>0</v>
      </c>
      <c r="AG29" s="219">
        <f t="shared" si="32"/>
        <v>2158030</v>
      </c>
      <c r="AH29" s="7">
        <f>1079015*2</f>
        <v>2158030</v>
      </c>
      <c r="AI29" s="7">
        <v>0</v>
      </c>
      <c r="AJ29" s="219">
        <f t="shared" si="33"/>
        <v>2158030</v>
      </c>
      <c r="AK29" s="7">
        <v>0</v>
      </c>
      <c r="AL29" s="7">
        <v>0</v>
      </c>
      <c r="AM29" s="8"/>
      <c r="AN29" s="219">
        <f t="shared" si="34"/>
        <v>0</v>
      </c>
      <c r="AO29" s="7">
        <v>0</v>
      </c>
      <c r="AP29" s="7">
        <v>0</v>
      </c>
      <c r="AQ29" s="219">
        <f t="shared" si="35"/>
        <v>0</v>
      </c>
      <c r="AR29" s="143">
        <f t="shared" si="18"/>
        <v>0</v>
      </c>
      <c r="AS29" s="52"/>
      <c r="AT29" s="52"/>
    </row>
    <row r="30" spans="1:46" s="4" customFormat="1" ht="38.25" customHeight="1" thickBot="1" x14ac:dyDescent="0.25">
      <c r="B30" s="144"/>
      <c r="C30" s="145" t="s">
        <v>56</v>
      </c>
      <c r="D30" s="116"/>
      <c r="E30" s="116"/>
      <c r="F30" s="96"/>
      <c r="G30" s="96"/>
      <c r="H30" s="96"/>
      <c r="I30" s="96"/>
      <c r="J30" s="146">
        <f t="shared" ref="J30:AL30" si="38">J26+J19+J11</f>
        <v>26129556</v>
      </c>
      <c r="K30" s="146">
        <f t="shared" si="38"/>
        <v>0</v>
      </c>
      <c r="L30" s="146">
        <f t="shared" si="38"/>
        <v>26129556</v>
      </c>
      <c r="M30" s="146">
        <f t="shared" si="38"/>
        <v>11762338</v>
      </c>
      <c r="N30" s="146">
        <f t="shared" si="38"/>
        <v>0</v>
      </c>
      <c r="O30" s="146">
        <f t="shared" si="38"/>
        <v>11762338</v>
      </c>
      <c r="P30" s="146">
        <f t="shared" si="38"/>
        <v>0</v>
      </c>
      <c r="Q30" s="146">
        <f t="shared" si="38"/>
        <v>0</v>
      </c>
      <c r="R30" s="146">
        <f t="shared" si="38"/>
        <v>0</v>
      </c>
      <c r="S30" s="146">
        <f t="shared" si="38"/>
        <v>0</v>
      </c>
      <c r="T30" s="146">
        <f t="shared" si="38"/>
        <v>0</v>
      </c>
      <c r="U30" s="146">
        <f t="shared" si="38"/>
        <v>0</v>
      </c>
      <c r="V30" s="146">
        <f t="shared" si="38"/>
        <v>0</v>
      </c>
      <c r="W30" s="146">
        <f t="shared" si="38"/>
        <v>0</v>
      </c>
      <c r="X30" s="146">
        <f t="shared" si="38"/>
        <v>0</v>
      </c>
      <c r="Y30" s="146">
        <f t="shared" si="38"/>
        <v>0</v>
      </c>
      <c r="Z30" s="146">
        <f t="shared" si="38"/>
        <v>0</v>
      </c>
      <c r="AA30" s="146">
        <f t="shared" si="38"/>
        <v>0</v>
      </c>
      <c r="AB30" s="146">
        <f t="shared" si="38"/>
        <v>0</v>
      </c>
      <c r="AC30" s="146">
        <f t="shared" si="38"/>
        <v>0</v>
      </c>
      <c r="AD30" s="146">
        <f t="shared" si="38"/>
        <v>0</v>
      </c>
      <c r="AE30" s="146">
        <f t="shared" si="38"/>
        <v>37891894</v>
      </c>
      <c r="AF30" s="146">
        <f t="shared" si="38"/>
        <v>0</v>
      </c>
      <c r="AG30" s="146">
        <f t="shared" si="38"/>
        <v>37891894</v>
      </c>
      <c r="AH30" s="146">
        <f t="shared" si="38"/>
        <v>34551894</v>
      </c>
      <c r="AI30" s="146">
        <f t="shared" si="38"/>
        <v>0</v>
      </c>
      <c r="AJ30" s="146">
        <f t="shared" si="38"/>
        <v>34551894</v>
      </c>
      <c r="AK30" s="146">
        <f t="shared" si="38"/>
        <v>0</v>
      </c>
      <c r="AL30" s="146">
        <f t="shared" si="38"/>
        <v>0</v>
      </c>
      <c r="AM30" s="146"/>
      <c r="AN30" s="146">
        <f>AN26+AN19+AN11</f>
        <v>0</v>
      </c>
      <c r="AO30" s="146">
        <f>AO26+AO19+AO11</f>
        <v>0</v>
      </c>
      <c r="AP30" s="146">
        <f>AP26+AP19+AP11</f>
        <v>0</v>
      </c>
      <c r="AQ30" s="146">
        <f>AQ26+AQ19+AQ11</f>
        <v>0</v>
      </c>
      <c r="AR30" s="158">
        <f t="shared" si="18"/>
        <v>-3340000</v>
      </c>
      <c r="AS30" s="53"/>
      <c r="AT30" s="53"/>
    </row>
    <row r="31" spans="1:46" s="4" customFormat="1" ht="33" customHeight="1" x14ac:dyDescent="0.2">
      <c r="A31" s="5"/>
      <c r="B31" s="184"/>
      <c r="C31" s="320" t="s">
        <v>79</v>
      </c>
      <c r="D31" s="321"/>
      <c r="E31" s="226"/>
      <c r="F31" s="184"/>
      <c r="G31" s="184"/>
      <c r="H31" s="184"/>
      <c r="I31" s="184"/>
      <c r="J31" s="203">
        <f>J30</f>
        <v>26129556</v>
      </c>
      <c r="K31" s="203">
        <f t="shared" ref="K31:AR31" si="39">K30</f>
        <v>0</v>
      </c>
      <c r="L31" s="203">
        <f t="shared" si="39"/>
        <v>26129556</v>
      </c>
      <c r="M31" s="203">
        <f t="shared" si="39"/>
        <v>11762338</v>
      </c>
      <c r="N31" s="203">
        <f t="shared" si="39"/>
        <v>0</v>
      </c>
      <c r="O31" s="203">
        <f t="shared" si="39"/>
        <v>11762338</v>
      </c>
      <c r="P31" s="203">
        <f t="shared" si="39"/>
        <v>0</v>
      </c>
      <c r="Q31" s="203">
        <f t="shared" si="39"/>
        <v>0</v>
      </c>
      <c r="R31" s="203">
        <f t="shared" si="39"/>
        <v>0</v>
      </c>
      <c r="S31" s="203">
        <f t="shared" si="39"/>
        <v>0</v>
      </c>
      <c r="T31" s="203">
        <f t="shared" si="39"/>
        <v>0</v>
      </c>
      <c r="U31" s="203">
        <f t="shared" si="39"/>
        <v>0</v>
      </c>
      <c r="V31" s="203">
        <f t="shared" si="39"/>
        <v>0</v>
      </c>
      <c r="W31" s="203">
        <f t="shared" si="39"/>
        <v>0</v>
      </c>
      <c r="X31" s="203">
        <f t="shared" si="39"/>
        <v>0</v>
      </c>
      <c r="Y31" s="203">
        <f t="shared" si="39"/>
        <v>0</v>
      </c>
      <c r="Z31" s="203">
        <f t="shared" si="39"/>
        <v>0</v>
      </c>
      <c r="AA31" s="203">
        <f t="shared" si="39"/>
        <v>0</v>
      </c>
      <c r="AB31" s="203">
        <f t="shared" si="39"/>
        <v>0</v>
      </c>
      <c r="AC31" s="203">
        <f t="shared" si="39"/>
        <v>0</v>
      </c>
      <c r="AD31" s="203">
        <f t="shared" si="39"/>
        <v>0</v>
      </c>
      <c r="AE31" s="203">
        <f t="shared" si="39"/>
        <v>37891894</v>
      </c>
      <c r="AF31" s="203">
        <f t="shared" si="39"/>
        <v>0</v>
      </c>
      <c r="AG31" s="203">
        <f t="shared" si="39"/>
        <v>37891894</v>
      </c>
      <c r="AH31" s="203">
        <f t="shared" si="39"/>
        <v>34551894</v>
      </c>
      <c r="AI31" s="203">
        <f t="shared" si="39"/>
        <v>0</v>
      </c>
      <c r="AJ31" s="203">
        <f t="shared" si="39"/>
        <v>34551894</v>
      </c>
      <c r="AK31" s="203">
        <f t="shared" si="39"/>
        <v>0</v>
      </c>
      <c r="AL31" s="203">
        <f t="shared" si="39"/>
        <v>0</v>
      </c>
      <c r="AM31" s="203">
        <f t="shared" si="39"/>
        <v>0</v>
      </c>
      <c r="AN31" s="203">
        <f t="shared" si="39"/>
        <v>0</v>
      </c>
      <c r="AO31" s="203">
        <f t="shared" si="39"/>
        <v>0</v>
      </c>
      <c r="AP31" s="203">
        <f t="shared" si="39"/>
        <v>0</v>
      </c>
      <c r="AQ31" s="203">
        <f t="shared" si="39"/>
        <v>0</v>
      </c>
      <c r="AR31" s="204">
        <f t="shared" si="39"/>
        <v>-3340000</v>
      </c>
      <c r="AS31" s="54">
        <f>AR31/AG31</f>
        <v>-8.8145501515442856E-2</v>
      </c>
      <c r="AT31" s="53"/>
    </row>
    <row r="32" spans="1:46" ht="31.15" customHeight="1" thickBot="1" x14ac:dyDescent="0.25">
      <c r="B32" s="327" t="s">
        <v>180</v>
      </c>
      <c r="C32" s="328"/>
      <c r="D32" s="328"/>
      <c r="E32" s="328"/>
      <c r="F32" s="328"/>
      <c r="G32" s="328"/>
      <c r="H32" s="328"/>
      <c r="I32" s="328"/>
      <c r="J32" s="328"/>
      <c r="K32" s="328"/>
      <c r="L32" s="328"/>
      <c r="M32" s="328"/>
      <c r="N32" s="328"/>
      <c r="O32" s="328"/>
      <c r="P32" s="328"/>
      <c r="Q32" s="328"/>
      <c r="R32" s="328"/>
      <c r="S32" s="328"/>
      <c r="T32" s="328"/>
      <c r="U32" s="328"/>
      <c r="V32" s="328"/>
      <c r="W32" s="328"/>
      <c r="X32" s="328"/>
      <c r="Y32" s="328"/>
      <c r="Z32" s="328"/>
      <c r="AA32" s="328"/>
      <c r="AB32" s="328"/>
      <c r="AC32" s="328"/>
      <c r="AD32" s="328"/>
      <c r="AE32" s="328"/>
      <c r="AF32" s="328"/>
      <c r="AG32" s="328"/>
      <c r="AH32" s="328"/>
      <c r="AI32" s="328"/>
      <c r="AJ32" s="328"/>
      <c r="AK32" s="328"/>
      <c r="AL32" s="328"/>
      <c r="AM32" s="328"/>
      <c r="AN32" s="328"/>
      <c r="AO32" s="328"/>
      <c r="AP32" s="328"/>
      <c r="AQ32" s="328"/>
      <c r="AR32" s="329"/>
      <c r="AS32" s="52"/>
      <c r="AT32" s="52"/>
    </row>
    <row r="33" spans="1:46" ht="30.6" customHeight="1" thickBot="1" x14ac:dyDescent="0.25">
      <c r="A33" s="4"/>
      <c r="B33" s="343" t="s">
        <v>357</v>
      </c>
      <c r="C33" s="344"/>
      <c r="D33" s="344"/>
      <c r="E33" s="344"/>
      <c r="F33" s="344"/>
      <c r="G33" s="344"/>
      <c r="H33" s="344"/>
      <c r="I33" s="344"/>
      <c r="J33" s="344"/>
      <c r="K33" s="344"/>
      <c r="L33" s="344"/>
      <c r="M33" s="344"/>
      <c r="N33" s="344"/>
      <c r="O33" s="344"/>
      <c r="P33" s="344"/>
      <c r="Q33" s="344"/>
      <c r="R33" s="344"/>
      <c r="S33" s="344"/>
      <c r="T33" s="344"/>
      <c r="U33" s="344"/>
      <c r="V33" s="344"/>
      <c r="W33" s="344"/>
      <c r="X33" s="344"/>
      <c r="Y33" s="344"/>
      <c r="Z33" s="344"/>
      <c r="AA33" s="344"/>
      <c r="AB33" s="344"/>
      <c r="AC33" s="344"/>
      <c r="AD33" s="344"/>
      <c r="AE33" s="344"/>
      <c r="AF33" s="344"/>
      <c r="AG33" s="344"/>
      <c r="AH33" s="344"/>
      <c r="AI33" s="344"/>
      <c r="AJ33" s="344"/>
      <c r="AK33" s="344"/>
      <c r="AL33" s="344"/>
      <c r="AM33" s="344"/>
      <c r="AN33" s="344"/>
      <c r="AO33" s="344"/>
      <c r="AP33" s="344"/>
      <c r="AQ33" s="344"/>
      <c r="AR33" s="345"/>
      <c r="AS33" s="52"/>
      <c r="AT33" s="52"/>
    </row>
    <row r="34" spans="1:46" ht="45.6" customHeight="1" x14ac:dyDescent="0.2">
      <c r="A34" s="4"/>
      <c r="B34" s="322" t="s">
        <v>0</v>
      </c>
      <c r="C34" s="322" t="s">
        <v>33</v>
      </c>
      <c r="D34" s="322" t="s">
        <v>1</v>
      </c>
      <c r="E34" s="98" t="s">
        <v>34</v>
      </c>
      <c r="F34" s="322" t="s">
        <v>70</v>
      </c>
      <c r="G34" s="322"/>
      <c r="H34" s="322" t="s">
        <v>38</v>
      </c>
      <c r="I34" s="322"/>
      <c r="J34" s="330" t="s">
        <v>41</v>
      </c>
      <c r="K34" s="330"/>
      <c r="L34" s="330"/>
      <c r="M34" s="330" t="s">
        <v>42</v>
      </c>
      <c r="N34" s="330"/>
      <c r="O34" s="330"/>
      <c r="P34" s="330" t="s">
        <v>76</v>
      </c>
      <c r="Q34" s="366"/>
      <c r="R34" s="366"/>
      <c r="S34" s="325" t="s">
        <v>111</v>
      </c>
      <c r="T34" s="325"/>
      <c r="U34" s="325"/>
      <c r="V34" s="325" t="s">
        <v>110</v>
      </c>
      <c r="W34" s="325"/>
      <c r="X34" s="325"/>
      <c r="Y34" s="325" t="s">
        <v>109</v>
      </c>
      <c r="Z34" s="325"/>
      <c r="AA34" s="325"/>
      <c r="AB34" s="325" t="s">
        <v>108</v>
      </c>
      <c r="AC34" s="325"/>
      <c r="AD34" s="325"/>
      <c r="AE34" s="325" t="s">
        <v>43</v>
      </c>
      <c r="AF34" s="366"/>
      <c r="AG34" s="366"/>
      <c r="AH34" s="330" t="s">
        <v>44</v>
      </c>
      <c r="AI34" s="330"/>
      <c r="AJ34" s="330"/>
      <c r="AK34" s="330"/>
      <c r="AL34" s="330"/>
      <c r="AM34" s="330"/>
      <c r="AN34" s="330"/>
      <c r="AO34" s="330" t="s">
        <v>49</v>
      </c>
      <c r="AP34" s="331"/>
      <c r="AQ34" s="331"/>
      <c r="AR34" s="330" t="s">
        <v>50</v>
      </c>
      <c r="AS34" s="52"/>
      <c r="AT34" s="52"/>
    </row>
    <row r="35" spans="1:46" ht="31.15" customHeight="1" x14ac:dyDescent="0.2">
      <c r="A35" s="4"/>
      <c r="B35" s="323"/>
      <c r="C35" s="323"/>
      <c r="D35" s="323"/>
      <c r="E35" s="323" t="s">
        <v>35</v>
      </c>
      <c r="F35" s="333" t="s">
        <v>36</v>
      </c>
      <c r="G35" s="333" t="s">
        <v>37</v>
      </c>
      <c r="H35" s="335" t="s">
        <v>39</v>
      </c>
      <c r="I35" s="335" t="s">
        <v>39</v>
      </c>
      <c r="J35" s="337"/>
      <c r="K35" s="337"/>
      <c r="L35" s="337"/>
      <c r="M35" s="337"/>
      <c r="N35" s="337"/>
      <c r="O35" s="337"/>
      <c r="P35" s="355"/>
      <c r="Q35" s="355"/>
      <c r="R35" s="355"/>
      <c r="S35" s="326"/>
      <c r="T35" s="326"/>
      <c r="U35" s="326"/>
      <c r="V35" s="326"/>
      <c r="W35" s="326"/>
      <c r="X35" s="326"/>
      <c r="Y35" s="326"/>
      <c r="Z35" s="326"/>
      <c r="AA35" s="326"/>
      <c r="AB35" s="326"/>
      <c r="AC35" s="326"/>
      <c r="AD35" s="326"/>
      <c r="AE35" s="355"/>
      <c r="AF35" s="355"/>
      <c r="AG35" s="355"/>
      <c r="AH35" s="337" t="s">
        <v>377</v>
      </c>
      <c r="AI35" s="338"/>
      <c r="AJ35" s="338"/>
      <c r="AK35" s="337" t="s">
        <v>46</v>
      </c>
      <c r="AL35" s="339"/>
      <c r="AM35" s="339"/>
      <c r="AN35" s="339"/>
      <c r="AO35" s="332" t="s">
        <v>378</v>
      </c>
      <c r="AP35" s="332"/>
      <c r="AQ35" s="332"/>
      <c r="AR35" s="337"/>
      <c r="AS35" s="52"/>
      <c r="AT35" s="52"/>
    </row>
    <row r="36" spans="1:46" ht="52.9" customHeight="1" thickBot="1" x14ac:dyDescent="0.25">
      <c r="B36" s="324"/>
      <c r="C36" s="324"/>
      <c r="D36" s="324"/>
      <c r="E36" s="324"/>
      <c r="F36" s="334"/>
      <c r="G36" s="334"/>
      <c r="H36" s="336"/>
      <c r="I36" s="336"/>
      <c r="J36" s="100" t="s">
        <v>15</v>
      </c>
      <c r="K36" s="100" t="s">
        <v>16</v>
      </c>
      <c r="L36" s="100" t="s">
        <v>51</v>
      </c>
      <c r="M36" s="100" t="s">
        <v>15</v>
      </c>
      <c r="N36" s="100" t="s">
        <v>16</v>
      </c>
      <c r="O36" s="100" t="s">
        <v>51</v>
      </c>
      <c r="P36" s="100" t="s">
        <v>15</v>
      </c>
      <c r="Q36" s="100" t="s">
        <v>16</v>
      </c>
      <c r="R36" s="100" t="s">
        <v>51</v>
      </c>
      <c r="S36" s="100" t="s">
        <v>15</v>
      </c>
      <c r="T36" s="100" t="s">
        <v>16</v>
      </c>
      <c r="U36" s="100" t="s">
        <v>51</v>
      </c>
      <c r="V36" s="100" t="s">
        <v>15</v>
      </c>
      <c r="W36" s="100" t="s">
        <v>16</v>
      </c>
      <c r="X36" s="100" t="s">
        <v>51</v>
      </c>
      <c r="Y36" s="100" t="s">
        <v>15</v>
      </c>
      <c r="Z36" s="100" t="s">
        <v>16</v>
      </c>
      <c r="AA36" s="100" t="s">
        <v>51</v>
      </c>
      <c r="AB36" s="100" t="s">
        <v>15</v>
      </c>
      <c r="AC36" s="100" t="s">
        <v>16</v>
      </c>
      <c r="AD36" s="100" t="s">
        <v>51</v>
      </c>
      <c r="AE36" s="100" t="s">
        <v>15</v>
      </c>
      <c r="AF36" s="100" t="s">
        <v>16</v>
      </c>
      <c r="AG36" s="100" t="s">
        <v>51</v>
      </c>
      <c r="AH36" s="100" t="s">
        <v>15</v>
      </c>
      <c r="AI36" s="100" t="s">
        <v>16</v>
      </c>
      <c r="AJ36" s="100" t="s">
        <v>45</v>
      </c>
      <c r="AK36" s="100" t="s">
        <v>15</v>
      </c>
      <c r="AL36" s="100" t="s">
        <v>16</v>
      </c>
      <c r="AM36" s="100" t="s">
        <v>47</v>
      </c>
      <c r="AN36" s="100" t="s">
        <v>48</v>
      </c>
      <c r="AO36" s="100" t="s">
        <v>15</v>
      </c>
      <c r="AP36" s="100" t="s">
        <v>16</v>
      </c>
      <c r="AQ36" s="100" t="s">
        <v>51</v>
      </c>
      <c r="AR36" s="100"/>
      <c r="AS36" s="52"/>
      <c r="AT36" s="52"/>
    </row>
    <row r="37" spans="1:46" ht="59.25" customHeight="1" x14ac:dyDescent="0.25">
      <c r="B37" s="69">
        <v>2.1</v>
      </c>
      <c r="C37" s="359" t="s">
        <v>181</v>
      </c>
      <c r="D37" s="360"/>
      <c r="E37" s="70"/>
      <c r="F37" s="101"/>
      <c r="G37" s="101"/>
      <c r="H37" s="65"/>
      <c r="I37" s="65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102"/>
      <c r="AS37" s="52"/>
      <c r="AT37" s="52"/>
    </row>
    <row r="38" spans="1:46" ht="23.45" customHeight="1" x14ac:dyDescent="0.25">
      <c r="B38" s="76"/>
      <c r="C38" s="77" t="s">
        <v>52</v>
      </c>
      <c r="D38" s="103"/>
      <c r="E38" s="103"/>
      <c r="F38" s="104"/>
      <c r="G38" s="104"/>
      <c r="H38" s="38"/>
      <c r="I38" s="38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105"/>
      <c r="AS38" s="52"/>
      <c r="AT38" s="52"/>
    </row>
    <row r="39" spans="1:46" ht="113.25" customHeight="1" x14ac:dyDescent="0.2">
      <c r="B39" s="165" t="s">
        <v>3</v>
      </c>
      <c r="C39" s="228" t="s">
        <v>182</v>
      </c>
      <c r="D39" s="179"/>
      <c r="E39" s="167" t="s">
        <v>124</v>
      </c>
      <c r="F39" s="172" t="s">
        <v>123</v>
      </c>
      <c r="G39" s="168" t="s">
        <v>187</v>
      </c>
      <c r="H39" s="180">
        <v>2024</v>
      </c>
      <c r="I39" s="175">
        <v>2024</v>
      </c>
      <c r="J39" s="171">
        <f>SUM(J40:J43)</f>
        <v>4676028</v>
      </c>
      <c r="K39" s="171">
        <f>SUM(K40:K43)</f>
        <v>0</v>
      </c>
      <c r="L39" s="171">
        <f>J39+K39</f>
        <v>4676028</v>
      </c>
      <c r="M39" s="171">
        <f t="shared" ref="M39:N39" si="40">SUM(M40:M43)</f>
        <v>0</v>
      </c>
      <c r="N39" s="171">
        <f t="shared" si="40"/>
        <v>0</v>
      </c>
      <c r="O39" s="171">
        <f>M39+N39</f>
        <v>0</v>
      </c>
      <c r="P39" s="171">
        <f t="shared" ref="P39:Q39" si="41">SUM(P40:P43)</f>
        <v>0</v>
      </c>
      <c r="Q39" s="171">
        <f t="shared" si="41"/>
        <v>0</v>
      </c>
      <c r="R39" s="171">
        <f t="shared" ref="R39:R57" si="42">SUM(P39:Q39)</f>
        <v>0</v>
      </c>
      <c r="S39" s="171">
        <f t="shared" ref="S39:T39" si="43">SUM(S40:S43)</f>
        <v>0</v>
      </c>
      <c r="T39" s="171">
        <f t="shared" si="43"/>
        <v>0</v>
      </c>
      <c r="U39" s="171">
        <f t="shared" ref="U39:U53" si="44">SUM(S39:T39)</f>
        <v>0</v>
      </c>
      <c r="V39" s="171">
        <f t="shared" ref="V39:W39" si="45">SUM(V40:V43)</f>
        <v>0</v>
      </c>
      <c r="W39" s="171">
        <f t="shared" si="45"/>
        <v>0</v>
      </c>
      <c r="X39" s="171">
        <f>V39+W39</f>
        <v>0</v>
      </c>
      <c r="Y39" s="171">
        <f t="shared" ref="Y39:Z39" si="46">SUM(Y40:Y43)</f>
        <v>0</v>
      </c>
      <c r="Z39" s="171">
        <f t="shared" si="46"/>
        <v>0</v>
      </c>
      <c r="AA39" s="171">
        <f t="shared" ref="AA39:AA43" si="47">Y39+Z39</f>
        <v>0</v>
      </c>
      <c r="AB39" s="171">
        <f t="shared" ref="AB39:AC39" si="48">SUM(AB40:AB43)</f>
        <v>0</v>
      </c>
      <c r="AC39" s="171">
        <f t="shared" si="48"/>
        <v>0</v>
      </c>
      <c r="AD39" s="171">
        <f t="shared" ref="AD39:AD43" si="49">AB39+AC39</f>
        <v>0</v>
      </c>
      <c r="AE39" s="171">
        <f>J39+M39+P39+S39+V39+Y39</f>
        <v>4676028</v>
      </c>
      <c r="AF39" s="171">
        <f>K39+N39+Q39+T39+W39+Z39</f>
        <v>0</v>
      </c>
      <c r="AG39" s="171">
        <f>AE39+AF39</f>
        <v>4676028</v>
      </c>
      <c r="AH39" s="171">
        <f t="shared" ref="AH39:AI39" si="50">SUM(AH40:AH43)</f>
        <v>3326028</v>
      </c>
      <c r="AI39" s="171">
        <f t="shared" si="50"/>
        <v>0</v>
      </c>
      <c r="AJ39" s="171">
        <f>AH39+AI39</f>
        <v>3326028</v>
      </c>
      <c r="AK39" s="171">
        <f t="shared" ref="AK39:AL39" si="51">SUM(AK40:AK43)</f>
        <v>0</v>
      </c>
      <c r="AL39" s="171">
        <f t="shared" si="51"/>
        <v>0</v>
      </c>
      <c r="AM39" s="177"/>
      <c r="AN39" s="177">
        <f t="shared" ref="AN39:AN44" si="52">AK39+AL39</f>
        <v>0</v>
      </c>
      <c r="AO39" s="171">
        <f t="shared" ref="AO39:AP39" si="53">SUM(AO40:AO43)</f>
        <v>0</v>
      </c>
      <c r="AP39" s="171">
        <f t="shared" si="53"/>
        <v>0</v>
      </c>
      <c r="AQ39" s="177">
        <f>AO39+AP39</f>
        <v>0</v>
      </c>
      <c r="AR39" s="173">
        <f>SUM(AQ39,AN39,AJ39)-AG39</f>
        <v>-1350000</v>
      </c>
      <c r="AS39" s="52"/>
      <c r="AT39" s="52"/>
    </row>
    <row r="40" spans="1:46" ht="113.25" customHeight="1" x14ac:dyDescent="0.2">
      <c r="B40" s="76" t="s">
        <v>89</v>
      </c>
      <c r="C40" s="277" t="s">
        <v>183</v>
      </c>
      <c r="D40" s="107"/>
      <c r="E40" s="142" t="s">
        <v>124</v>
      </c>
      <c r="F40" s="304" t="s">
        <v>123</v>
      </c>
      <c r="G40" s="304" t="s">
        <v>187</v>
      </c>
      <c r="H40" s="305">
        <v>2024</v>
      </c>
      <c r="I40" s="305">
        <v>2024</v>
      </c>
      <c r="J40" s="8">
        <v>1637737</v>
      </c>
      <c r="K40" s="7">
        <v>0</v>
      </c>
      <c r="L40" s="219">
        <f>SUM(J40:K40)</f>
        <v>1637737</v>
      </c>
      <c r="M40" s="8">
        <v>0</v>
      </c>
      <c r="N40" s="7">
        <v>0</v>
      </c>
      <c r="O40" s="219">
        <f>SUM(M40:N40)</f>
        <v>0</v>
      </c>
      <c r="P40" s="8">
        <v>0</v>
      </c>
      <c r="Q40" s="79">
        <v>0</v>
      </c>
      <c r="R40" s="219">
        <f t="shared" si="42"/>
        <v>0</v>
      </c>
      <c r="S40" s="8"/>
      <c r="T40" s="79"/>
      <c r="U40" s="219">
        <f t="shared" si="44"/>
        <v>0</v>
      </c>
      <c r="V40" s="8"/>
      <c r="W40" s="79"/>
      <c r="X40" s="219">
        <f>SUM(V40:W40)</f>
        <v>0</v>
      </c>
      <c r="Y40" s="79"/>
      <c r="Z40" s="79"/>
      <c r="AA40" s="219">
        <f t="shared" si="47"/>
        <v>0</v>
      </c>
      <c r="AB40" s="79"/>
      <c r="AC40" s="79"/>
      <c r="AD40" s="219">
        <f t="shared" si="49"/>
        <v>0</v>
      </c>
      <c r="AE40" s="8">
        <f>J40+M40+P40+S40+V40+Y40</f>
        <v>1637737</v>
      </c>
      <c r="AF40" s="8">
        <f>K40+N40+Q40+T40+W40+Z40</f>
        <v>0</v>
      </c>
      <c r="AG40" s="219">
        <f>SUM(AE40:AF40)</f>
        <v>1637737</v>
      </c>
      <c r="AH40" s="8">
        <v>287737</v>
      </c>
      <c r="AI40" s="79">
        <v>0</v>
      </c>
      <c r="AJ40" s="219">
        <f>SUM(AH40:AI40)</f>
        <v>287737</v>
      </c>
      <c r="AK40" s="8">
        <v>0</v>
      </c>
      <c r="AL40" s="79">
        <v>0</v>
      </c>
      <c r="AM40" s="95"/>
      <c r="AN40" s="227">
        <f t="shared" si="52"/>
        <v>0</v>
      </c>
      <c r="AO40" s="95">
        <v>0</v>
      </c>
      <c r="AP40" s="95">
        <v>0</v>
      </c>
      <c r="AQ40" s="227">
        <f>SUM(AO40:AP40)</f>
        <v>0</v>
      </c>
      <c r="AR40" s="84">
        <f t="shared" ref="AR40:AR57" si="54">SUM(AQ40+AN40+AJ40)-AG40</f>
        <v>-1350000</v>
      </c>
      <c r="AS40" s="52"/>
      <c r="AT40" s="52"/>
    </row>
    <row r="41" spans="1:46" ht="113.25" customHeight="1" x14ac:dyDescent="0.2">
      <c r="B41" s="76" t="s">
        <v>90</v>
      </c>
      <c r="C41" s="277" t="s">
        <v>184</v>
      </c>
      <c r="D41" s="107"/>
      <c r="E41" s="142" t="s">
        <v>124</v>
      </c>
      <c r="F41" s="304" t="s">
        <v>123</v>
      </c>
      <c r="G41" s="304" t="s">
        <v>187</v>
      </c>
      <c r="H41" s="305">
        <v>2024</v>
      </c>
      <c r="I41" s="305">
        <v>2024</v>
      </c>
      <c r="J41" s="8">
        <v>459000</v>
      </c>
      <c r="K41" s="7">
        <v>0</v>
      </c>
      <c r="L41" s="219">
        <f>SUM(J41:K41)</f>
        <v>459000</v>
      </c>
      <c r="M41" s="8">
        <v>0</v>
      </c>
      <c r="N41" s="7">
        <v>0</v>
      </c>
      <c r="O41" s="219">
        <f>SUM(M41:N41)</f>
        <v>0</v>
      </c>
      <c r="P41" s="8">
        <v>0</v>
      </c>
      <c r="Q41" s="79">
        <v>0</v>
      </c>
      <c r="R41" s="219">
        <f t="shared" si="42"/>
        <v>0</v>
      </c>
      <c r="S41" s="8"/>
      <c r="T41" s="79"/>
      <c r="U41" s="219">
        <f t="shared" si="44"/>
        <v>0</v>
      </c>
      <c r="V41" s="8"/>
      <c r="W41" s="79"/>
      <c r="X41" s="219">
        <f>SUM(V41:W41)</f>
        <v>0</v>
      </c>
      <c r="Y41" s="79"/>
      <c r="Z41" s="79"/>
      <c r="AA41" s="219">
        <f t="shared" si="47"/>
        <v>0</v>
      </c>
      <c r="AB41" s="79"/>
      <c r="AC41" s="79"/>
      <c r="AD41" s="219">
        <f t="shared" si="49"/>
        <v>0</v>
      </c>
      <c r="AE41" s="8">
        <f t="shared" ref="AE41:AE43" si="55">J41+M41+P41+S41+V41+Y41</f>
        <v>459000</v>
      </c>
      <c r="AF41" s="8">
        <f t="shared" ref="AF41:AF43" si="56">K41+N41+Q41+T41+W41+Z41</f>
        <v>0</v>
      </c>
      <c r="AG41" s="219">
        <f t="shared" ref="AG41:AG43" si="57">SUM(AE41:AF41)</f>
        <v>459000</v>
      </c>
      <c r="AH41" s="8">
        <v>459000</v>
      </c>
      <c r="AI41" s="79">
        <v>0</v>
      </c>
      <c r="AJ41" s="219">
        <f>SUM(AH41:AI41)</f>
        <v>459000</v>
      </c>
      <c r="AK41" s="8">
        <v>0</v>
      </c>
      <c r="AL41" s="79">
        <v>0</v>
      </c>
      <c r="AM41" s="95"/>
      <c r="AN41" s="227">
        <f t="shared" si="52"/>
        <v>0</v>
      </c>
      <c r="AO41" s="95">
        <v>0</v>
      </c>
      <c r="AP41" s="95">
        <v>0</v>
      </c>
      <c r="AQ41" s="227">
        <f t="shared" ref="AQ41:AQ43" si="58">SUM(AO41:AP41)</f>
        <v>0</v>
      </c>
      <c r="AR41" s="84">
        <f t="shared" si="54"/>
        <v>0</v>
      </c>
      <c r="AS41" s="52"/>
      <c r="AT41" s="52"/>
    </row>
    <row r="42" spans="1:46" ht="113.25" customHeight="1" x14ac:dyDescent="0.2">
      <c r="B42" s="76" t="s">
        <v>91</v>
      </c>
      <c r="C42" s="277" t="s">
        <v>185</v>
      </c>
      <c r="D42" s="107"/>
      <c r="E42" s="142" t="s">
        <v>124</v>
      </c>
      <c r="F42" s="304" t="s">
        <v>123</v>
      </c>
      <c r="G42" s="304" t="s">
        <v>187</v>
      </c>
      <c r="H42" s="305">
        <v>2024</v>
      </c>
      <c r="I42" s="305">
        <v>2024</v>
      </c>
      <c r="J42" s="8">
        <v>1503198</v>
      </c>
      <c r="K42" s="7">
        <v>0</v>
      </c>
      <c r="L42" s="219">
        <f>SUM(J42:K42)</f>
        <v>1503198</v>
      </c>
      <c r="M42" s="8">
        <v>0</v>
      </c>
      <c r="N42" s="7">
        <v>0</v>
      </c>
      <c r="O42" s="219">
        <f>SUM(M42:N42)</f>
        <v>0</v>
      </c>
      <c r="P42" s="8">
        <v>0</v>
      </c>
      <c r="Q42" s="7">
        <v>0</v>
      </c>
      <c r="R42" s="219">
        <f t="shared" si="42"/>
        <v>0</v>
      </c>
      <c r="S42" s="8"/>
      <c r="T42" s="79"/>
      <c r="U42" s="219">
        <f t="shared" si="44"/>
        <v>0</v>
      </c>
      <c r="V42" s="8"/>
      <c r="W42" s="79"/>
      <c r="X42" s="219">
        <f>SUM(V42:W42)</f>
        <v>0</v>
      </c>
      <c r="Y42" s="79"/>
      <c r="Z42" s="79"/>
      <c r="AA42" s="219">
        <f t="shared" si="47"/>
        <v>0</v>
      </c>
      <c r="AB42" s="79"/>
      <c r="AC42" s="79"/>
      <c r="AD42" s="219">
        <f t="shared" si="49"/>
        <v>0</v>
      </c>
      <c r="AE42" s="8">
        <f t="shared" si="55"/>
        <v>1503198</v>
      </c>
      <c r="AF42" s="8">
        <f t="shared" si="56"/>
        <v>0</v>
      </c>
      <c r="AG42" s="219">
        <f t="shared" si="57"/>
        <v>1503198</v>
      </c>
      <c r="AH42" s="8">
        <v>1503198</v>
      </c>
      <c r="AI42" s="79">
        <v>0</v>
      </c>
      <c r="AJ42" s="219">
        <f>SUM(AH42:AI42)</f>
        <v>1503198</v>
      </c>
      <c r="AK42" s="8">
        <v>0</v>
      </c>
      <c r="AL42" s="79">
        <v>0</v>
      </c>
      <c r="AM42" s="95"/>
      <c r="AN42" s="227">
        <f t="shared" si="52"/>
        <v>0</v>
      </c>
      <c r="AO42" s="95">
        <v>0</v>
      </c>
      <c r="AP42" s="95">
        <v>0</v>
      </c>
      <c r="AQ42" s="227">
        <f t="shared" si="58"/>
        <v>0</v>
      </c>
      <c r="AR42" s="84">
        <f t="shared" si="54"/>
        <v>0</v>
      </c>
      <c r="AS42" s="52"/>
      <c r="AT42" s="52"/>
    </row>
    <row r="43" spans="1:46" ht="113.25" customHeight="1" x14ac:dyDescent="0.2">
      <c r="B43" s="76" t="s">
        <v>96</v>
      </c>
      <c r="C43" s="106" t="s">
        <v>186</v>
      </c>
      <c r="D43" s="107"/>
      <c r="E43" s="157" t="s">
        <v>124</v>
      </c>
      <c r="F43" s="304" t="s">
        <v>123</v>
      </c>
      <c r="G43" s="304" t="s">
        <v>187</v>
      </c>
      <c r="H43" s="305">
        <v>2024</v>
      </c>
      <c r="I43" s="305">
        <v>2024</v>
      </c>
      <c r="J43" s="8">
        <v>1076093</v>
      </c>
      <c r="K43" s="7">
        <v>0</v>
      </c>
      <c r="L43" s="219">
        <f>SUM(J43:K43)</f>
        <v>1076093</v>
      </c>
      <c r="M43" s="8">
        <v>0</v>
      </c>
      <c r="N43" s="7">
        <v>0</v>
      </c>
      <c r="O43" s="219">
        <f>SUM(M43:N43)</f>
        <v>0</v>
      </c>
      <c r="P43" s="8">
        <v>0</v>
      </c>
      <c r="Q43" s="7">
        <v>0</v>
      </c>
      <c r="R43" s="219">
        <f t="shared" si="42"/>
        <v>0</v>
      </c>
      <c r="S43" s="8"/>
      <c r="T43" s="79"/>
      <c r="U43" s="219">
        <f t="shared" si="44"/>
        <v>0</v>
      </c>
      <c r="V43" s="8"/>
      <c r="W43" s="79"/>
      <c r="X43" s="219">
        <f>SUM(V43:W43)</f>
        <v>0</v>
      </c>
      <c r="Y43" s="79"/>
      <c r="Z43" s="79"/>
      <c r="AA43" s="219">
        <f t="shared" si="47"/>
        <v>0</v>
      </c>
      <c r="AB43" s="79"/>
      <c r="AC43" s="79"/>
      <c r="AD43" s="219">
        <f t="shared" si="49"/>
        <v>0</v>
      </c>
      <c r="AE43" s="8">
        <f t="shared" si="55"/>
        <v>1076093</v>
      </c>
      <c r="AF43" s="8">
        <f t="shared" si="56"/>
        <v>0</v>
      </c>
      <c r="AG43" s="219">
        <f t="shared" si="57"/>
        <v>1076093</v>
      </c>
      <c r="AH43" s="8">
        <v>1076093</v>
      </c>
      <c r="AI43" s="79">
        <v>0</v>
      </c>
      <c r="AJ43" s="219">
        <f>SUM(AH43:AI43)</f>
        <v>1076093</v>
      </c>
      <c r="AK43" s="8">
        <v>0</v>
      </c>
      <c r="AL43" s="79">
        <v>0</v>
      </c>
      <c r="AM43" s="95"/>
      <c r="AN43" s="227">
        <f t="shared" si="52"/>
        <v>0</v>
      </c>
      <c r="AO43" s="95">
        <v>0</v>
      </c>
      <c r="AP43" s="95">
        <v>0</v>
      </c>
      <c r="AQ43" s="227">
        <f t="shared" si="58"/>
        <v>0</v>
      </c>
      <c r="AR43" s="84">
        <f t="shared" si="54"/>
        <v>0</v>
      </c>
      <c r="AS43" s="52"/>
      <c r="AT43" s="52"/>
    </row>
    <row r="44" spans="1:46" ht="132" customHeight="1" x14ac:dyDescent="0.2">
      <c r="B44" s="165" t="s">
        <v>4</v>
      </c>
      <c r="C44" s="178" t="s">
        <v>188</v>
      </c>
      <c r="D44" s="179"/>
      <c r="E44" s="180" t="s">
        <v>356</v>
      </c>
      <c r="F44" s="168" t="s">
        <v>394</v>
      </c>
      <c r="G44" s="168" t="s">
        <v>395</v>
      </c>
      <c r="H44" s="180">
        <v>2024</v>
      </c>
      <c r="I44" s="175">
        <v>2025</v>
      </c>
      <c r="J44" s="171">
        <f>SUM(J45:J57)</f>
        <v>30954113</v>
      </c>
      <c r="K44" s="171">
        <f>SUM(K45:K57)</f>
        <v>0</v>
      </c>
      <c r="L44" s="171">
        <f>J44+K44</f>
        <v>30954113</v>
      </c>
      <c r="M44" s="171">
        <f t="shared" ref="M44:N44" si="59">SUM(M45:M57)</f>
        <v>16829905</v>
      </c>
      <c r="N44" s="171">
        <f t="shared" si="59"/>
        <v>0</v>
      </c>
      <c r="O44" s="171">
        <f>M44+N44</f>
        <v>16829905</v>
      </c>
      <c r="P44" s="171">
        <f>SUM(P45:P57)</f>
        <v>0</v>
      </c>
      <c r="Q44" s="171">
        <f>SUM(Q45:Q49)</f>
        <v>0</v>
      </c>
      <c r="R44" s="171">
        <f t="shared" si="42"/>
        <v>0</v>
      </c>
      <c r="S44" s="171">
        <f>SUM(S45:S49)</f>
        <v>0</v>
      </c>
      <c r="T44" s="171">
        <f>SUM(T45:T49)</f>
        <v>0</v>
      </c>
      <c r="U44" s="171">
        <f t="shared" si="44"/>
        <v>0</v>
      </c>
      <c r="V44" s="171">
        <f>SUM(V45:V49)</f>
        <v>0</v>
      </c>
      <c r="W44" s="171">
        <f>SUM(W45:W49)</f>
        <v>0</v>
      </c>
      <c r="X44" s="171">
        <f>V44+W44</f>
        <v>0</v>
      </c>
      <c r="Y44" s="171">
        <f>SUM(Y45:Y49)</f>
        <v>0</v>
      </c>
      <c r="Z44" s="171">
        <f>SUM(Z45:Z49)</f>
        <v>0</v>
      </c>
      <c r="AA44" s="171">
        <f>Y44+Z44</f>
        <v>0</v>
      </c>
      <c r="AB44" s="171">
        <f>SUM(AB45:AB49)</f>
        <v>0</v>
      </c>
      <c r="AC44" s="171">
        <f>SUM(AC45:AC49)</f>
        <v>0</v>
      </c>
      <c r="AD44" s="171">
        <f>AB44+AC44</f>
        <v>0</v>
      </c>
      <c r="AE44" s="171">
        <f>J44+M44+P44+S44+V44+Y44</f>
        <v>47784018</v>
      </c>
      <c r="AF44" s="171">
        <f>K44+N44+Q44+T44+W44+Z44</f>
        <v>0</v>
      </c>
      <c r="AG44" s="171">
        <f>AE44+AF44</f>
        <v>47784018</v>
      </c>
      <c r="AH44" s="171">
        <f>SUM(AH45:AH57)</f>
        <v>47784018</v>
      </c>
      <c r="AI44" s="171">
        <f>SUM(AI45:AI49)</f>
        <v>0</v>
      </c>
      <c r="AJ44" s="171">
        <f>AH44+AI44</f>
        <v>47784018</v>
      </c>
      <c r="AK44" s="171">
        <f t="shared" ref="AK44:AL44" si="60">SUM(AK45:AK57)</f>
        <v>0</v>
      </c>
      <c r="AL44" s="171">
        <f t="shared" si="60"/>
        <v>0</v>
      </c>
      <c r="AM44" s="177"/>
      <c r="AN44" s="177">
        <f t="shared" si="52"/>
        <v>0</v>
      </c>
      <c r="AO44" s="171">
        <f t="shared" ref="AO44:AP44" si="61">SUM(AO45:AO57)</f>
        <v>0</v>
      </c>
      <c r="AP44" s="171">
        <f t="shared" si="61"/>
        <v>0</v>
      </c>
      <c r="AQ44" s="177">
        <f>AO44+AP44</f>
        <v>0</v>
      </c>
      <c r="AR44" s="173">
        <f>SUM(AQ44+AN44+AJ44)-AG44</f>
        <v>0</v>
      </c>
      <c r="AS44" s="52"/>
      <c r="AT44" s="52"/>
    </row>
    <row r="45" spans="1:46" ht="132" customHeight="1" x14ac:dyDescent="0.2">
      <c r="B45" s="76" t="s">
        <v>92</v>
      </c>
      <c r="C45" s="277" t="s">
        <v>197</v>
      </c>
      <c r="D45" s="107"/>
      <c r="E45" s="108" t="s">
        <v>351</v>
      </c>
      <c r="F45" s="304" t="s">
        <v>392</v>
      </c>
      <c r="G45" s="304" t="s">
        <v>207</v>
      </c>
      <c r="H45" s="305">
        <v>2024</v>
      </c>
      <c r="I45" s="305">
        <v>2024</v>
      </c>
      <c r="J45" s="8">
        <v>12928185</v>
      </c>
      <c r="K45" s="7">
        <v>0</v>
      </c>
      <c r="L45" s="219">
        <f t="shared" ref="L45:L53" si="62">SUM(J45:K45)</f>
        <v>12928185</v>
      </c>
      <c r="M45" s="8">
        <v>0</v>
      </c>
      <c r="N45" s="7">
        <v>0</v>
      </c>
      <c r="O45" s="219">
        <f t="shared" ref="O45:O53" si="63">SUM(M45:N45)</f>
        <v>0</v>
      </c>
      <c r="P45" s="8">
        <v>0</v>
      </c>
      <c r="Q45" s="7">
        <v>0</v>
      </c>
      <c r="R45" s="219">
        <f t="shared" si="42"/>
        <v>0</v>
      </c>
      <c r="S45" s="8"/>
      <c r="T45" s="79"/>
      <c r="U45" s="219">
        <f t="shared" si="44"/>
        <v>0</v>
      </c>
      <c r="V45" s="8"/>
      <c r="W45" s="79"/>
      <c r="X45" s="219">
        <f t="shared" ref="X45:X53" si="64">SUM(V45:W45)</f>
        <v>0</v>
      </c>
      <c r="Y45" s="79"/>
      <c r="Z45" s="79"/>
      <c r="AA45" s="219">
        <f t="shared" ref="AA45:AA49" si="65">Y45+Z45</f>
        <v>0</v>
      </c>
      <c r="AB45" s="79"/>
      <c r="AC45" s="79"/>
      <c r="AD45" s="219">
        <f t="shared" ref="AD45:AD49" si="66">AB45+AC45</f>
        <v>0</v>
      </c>
      <c r="AE45" s="8">
        <f>J45+M45+P45+S45+V45+Y45</f>
        <v>12928185</v>
      </c>
      <c r="AF45" s="8">
        <f>K45+N45+Q45+T45+W45+Z45</f>
        <v>0</v>
      </c>
      <c r="AG45" s="219">
        <f t="shared" ref="AG45:AG53" si="67">SUM(AE45:AF45)</f>
        <v>12928185</v>
      </c>
      <c r="AH45" s="8">
        <v>12928185</v>
      </c>
      <c r="AI45" s="79">
        <v>0</v>
      </c>
      <c r="AJ45" s="219">
        <f t="shared" ref="AJ45:AJ53" si="68">SUM(AH45:AI45)</f>
        <v>12928185</v>
      </c>
      <c r="AK45" s="8">
        <v>0</v>
      </c>
      <c r="AL45" s="79">
        <v>0</v>
      </c>
      <c r="AM45" s="95"/>
      <c r="AN45" s="227">
        <v>0</v>
      </c>
      <c r="AO45" s="95">
        <v>0</v>
      </c>
      <c r="AP45" s="95">
        <v>0</v>
      </c>
      <c r="AQ45" s="227">
        <f>SUM(AO45:AP45)</f>
        <v>0</v>
      </c>
      <c r="AR45" s="84">
        <f t="shared" si="54"/>
        <v>0</v>
      </c>
      <c r="AS45" s="52"/>
      <c r="AT45" s="52"/>
    </row>
    <row r="46" spans="1:46" ht="102" customHeight="1" x14ac:dyDescent="0.2">
      <c r="B46" s="76" t="s">
        <v>93</v>
      </c>
      <c r="C46" s="277" t="s">
        <v>198</v>
      </c>
      <c r="D46" s="107"/>
      <c r="E46" s="108" t="s">
        <v>352</v>
      </c>
      <c r="F46" s="304" t="s">
        <v>208</v>
      </c>
      <c r="G46" s="304" t="s">
        <v>396</v>
      </c>
      <c r="H46" s="305">
        <v>2024</v>
      </c>
      <c r="I46" s="305">
        <v>2024</v>
      </c>
      <c r="J46" s="8">
        <v>1196023</v>
      </c>
      <c r="K46" s="7">
        <v>0</v>
      </c>
      <c r="L46" s="219">
        <f t="shared" si="62"/>
        <v>1196023</v>
      </c>
      <c r="M46" s="8">
        <v>0</v>
      </c>
      <c r="N46" s="7">
        <v>0</v>
      </c>
      <c r="O46" s="219">
        <f t="shared" si="63"/>
        <v>0</v>
      </c>
      <c r="P46" s="8">
        <v>0</v>
      </c>
      <c r="Q46" s="7">
        <v>0</v>
      </c>
      <c r="R46" s="219">
        <f t="shared" si="42"/>
        <v>0</v>
      </c>
      <c r="S46" s="8"/>
      <c r="T46" s="79"/>
      <c r="U46" s="219">
        <f t="shared" si="44"/>
        <v>0</v>
      </c>
      <c r="V46" s="8"/>
      <c r="W46" s="79"/>
      <c r="X46" s="219">
        <f t="shared" si="64"/>
        <v>0</v>
      </c>
      <c r="Y46" s="79"/>
      <c r="Z46" s="79"/>
      <c r="AA46" s="219">
        <f t="shared" si="65"/>
        <v>0</v>
      </c>
      <c r="AB46" s="79"/>
      <c r="AC46" s="79"/>
      <c r="AD46" s="219">
        <f t="shared" si="66"/>
        <v>0</v>
      </c>
      <c r="AE46" s="8">
        <f t="shared" ref="AE46:AE57" si="69">J46+M46+P46+S46+V46+Y46</f>
        <v>1196023</v>
      </c>
      <c r="AF46" s="8">
        <f t="shared" ref="AF46:AF57" si="70">K46+N46+Q46+T46+W46+Z46</f>
        <v>0</v>
      </c>
      <c r="AG46" s="219">
        <f t="shared" si="67"/>
        <v>1196023</v>
      </c>
      <c r="AH46" s="8">
        <v>1196023</v>
      </c>
      <c r="AI46" s="79">
        <v>0</v>
      </c>
      <c r="AJ46" s="219">
        <f t="shared" si="68"/>
        <v>1196023</v>
      </c>
      <c r="AK46" s="8">
        <v>0</v>
      </c>
      <c r="AL46" s="79">
        <v>0</v>
      </c>
      <c r="AM46" s="95"/>
      <c r="AN46" s="227">
        <v>0</v>
      </c>
      <c r="AO46" s="95">
        <v>0</v>
      </c>
      <c r="AP46" s="95">
        <v>0</v>
      </c>
      <c r="AQ46" s="227">
        <f t="shared" ref="AQ46:AQ49" si="71">SUM(AO46:AP46)</f>
        <v>0</v>
      </c>
      <c r="AR46" s="84">
        <f t="shared" si="54"/>
        <v>0</v>
      </c>
      <c r="AS46" s="52"/>
      <c r="AT46" s="52"/>
    </row>
    <row r="47" spans="1:46" ht="87" customHeight="1" x14ac:dyDescent="0.2">
      <c r="B47" s="76" t="s">
        <v>94</v>
      </c>
      <c r="C47" s="284" t="s">
        <v>199</v>
      </c>
      <c r="D47" s="107"/>
      <c r="E47" s="108" t="s">
        <v>351</v>
      </c>
      <c r="F47" s="304" t="s">
        <v>131</v>
      </c>
      <c r="G47" s="304" t="s">
        <v>392</v>
      </c>
      <c r="H47" s="305">
        <v>2024</v>
      </c>
      <c r="I47" s="305">
        <v>2025</v>
      </c>
      <c r="J47" s="8">
        <v>5887872</v>
      </c>
      <c r="K47" s="7">
        <v>0</v>
      </c>
      <c r="L47" s="219">
        <f t="shared" si="62"/>
        <v>5887872</v>
      </c>
      <c r="M47" s="8">
        <v>5887872</v>
      </c>
      <c r="N47" s="7">
        <v>0</v>
      </c>
      <c r="O47" s="219">
        <f t="shared" si="63"/>
        <v>5887872</v>
      </c>
      <c r="P47" s="8">
        <v>0</v>
      </c>
      <c r="Q47" s="7">
        <v>0</v>
      </c>
      <c r="R47" s="219">
        <f t="shared" si="42"/>
        <v>0</v>
      </c>
      <c r="S47" s="8"/>
      <c r="T47" s="79"/>
      <c r="U47" s="219">
        <f t="shared" si="44"/>
        <v>0</v>
      </c>
      <c r="V47" s="8"/>
      <c r="W47" s="79"/>
      <c r="X47" s="219">
        <f t="shared" si="64"/>
        <v>0</v>
      </c>
      <c r="Y47" s="79"/>
      <c r="Z47" s="79"/>
      <c r="AA47" s="219">
        <f t="shared" si="65"/>
        <v>0</v>
      </c>
      <c r="AB47" s="79"/>
      <c r="AC47" s="79"/>
      <c r="AD47" s="219">
        <f t="shared" si="66"/>
        <v>0</v>
      </c>
      <c r="AE47" s="8">
        <f t="shared" si="69"/>
        <v>11775744</v>
      </c>
      <c r="AF47" s="8">
        <f t="shared" si="70"/>
        <v>0</v>
      </c>
      <c r="AG47" s="219">
        <f t="shared" si="67"/>
        <v>11775744</v>
      </c>
      <c r="AH47" s="8">
        <v>11775744</v>
      </c>
      <c r="AI47" s="79">
        <v>0</v>
      </c>
      <c r="AJ47" s="219">
        <f t="shared" si="68"/>
        <v>11775744</v>
      </c>
      <c r="AK47" s="8">
        <v>0</v>
      </c>
      <c r="AL47" s="79">
        <v>0</v>
      </c>
      <c r="AM47" s="95"/>
      <c r="AN47" s="227">
        <v>0</v>
      </c>
      <c r="AO47" s="95">
        <v>0</v>
      </c>
      <c r="AP47" s="95">
        <v>0</v>
      </c>
      <c r="AQ47" s="227">
        <f t="shared" si="71"/>
        <v>0</v>
      </c>
      <c r="AR47" s="84">
        <f t="shared" si="54"/>
        <v>0</v>
      </c>
      <c r="AS47" s="52"/>
      <c r="AT47" s="52"/>
    </row>
    <row r="48" spans="1:46" ht="94.5" customHeight="1" x14ac:dyDescent="0.2">
      <c r="B48" s="76" t="s">
        <v>95</v>
      </c>
      <c r="C48" s="277" t="s">
        <v>353</v>
      </c>
      <c r="D48" s="107"/>
      <c r="E48" s="108" t="s">
        <v>354</v>
      </c>
      <c r="F48" s="304" t="s">
        <v>392</v>
      </c>
      <c r="G48" s="304" t="s">
        <v>385</v>
      </c>
      <c r="H48" s="305">
        <v>2024</v>
      </c>
      <c r="I48" s="305">
        <v>2025</v>
      </c>
      <c r="J48" s="8">
        <v>404085</v>
      </c>
      <c r="K48" s="7">
        <v>0</v>
      </c>
      <c r="L48" s="219">
        <f t="shared" si="62"/>
        <v>404085</v>
      </c>
      <c r="M48" s="8">
        <v>404085</v>
      </c>
      <c r="N48" s="7">
        <v>0</v>
      </c>
      <c r="O48" s="219">
        <f t="shared" si="63"/>
        <v>404085</v>
      </c>
      <c r="P48" s="8">
        <v>0</v>
      </c>
      <c r="Q48" s="7">
        <v>0</v>
      </c>
      <c r="R48" s="219">
        <f t="shared" si="42"/>
        <v>0</v>
      </c>
      <c r="S48" s="8"/>
      <c r="T48" s="79"/>
      <c r="U48" s="219">
        <f t="shared" si="44"/>
        <v>0</v>
      </c>
      <c r="V48" s="8"/>
      <c r="W48" s="79"/>
      <c r="X48" s="219">
        <f t="shared" si="64"/>
        <v>0</v>
      </c>
      <c r="Y48" s="79"/>
      <c r="Z48" s="79"/>
      <c r="AA48" s="219">
        <f t="shared" si="65"/>
        <v>0</v>
      </c>
      <c r="AB48" s="79"/>
      <c r="AC48" s="79"/>
      <c r="AD48" s="219">
        <f t="shared" si="66"/>
        <v>0</v>
      </c>
      <c r="AE48" s="8">
        <f t="shared" si="69"/>
        <v>808170</v>
      </c>
      <c r="AF48" s="8">
        <f t="shared" si="70"/>
        <v>0</v>
      </c>
      <c r="AG48" s="219">
        <f t="shared" si="67"/>
        <v>808170</v>
      </c>
      <c r="AH48" s="8">
        <v>808170</v>
      </c>
      <c r="AI48" s="79">
        <v>0</v>
      </c>
      <c r="AJ48" s="219">
        <f t="shared" si="68"/>
        <v>808170</v>
      </c>
      <c r="AK48" s="8">
        <v>0</v>
      </c>
      <c r="AL48" s="79">
        <v>0</v>
      </c>
      <c r="AM48" s="95"/>
      <c r="AN48" s="227">
        <v>0</v>
      </c>
      <c r="AO48" s="95">
        <v>0</v>
      </c>
      <c r="AP48" s="95">
        <v>0</v>
      </c>
      <c r="AQ48" s="227">
        <f t="shared" si="71"/>
        <v>0</v>
      </c>
      <c r="AR48" s="84">
        <f t="shared" si="54"/>
        <v>0</v>
      </c>
      <c r="AS48" s="52"/>
      <c r="AT48" s="52"/>
    </row>
    <row r="49" spans="2:51" ht="94.5" customHeight="1" x14ac:dyDescent="0.2">
      <c r="B49" s="76" t="s">
        <v>115</v>
      </c>
      <c r="C49" s="277" t="s">
        <v>200</v>
      </c>
      <c r="D49" s="107"/>
      <c r="E49" s="108"/>
      <c r="F49" s="304" t="s">
        <v>130</v>
      </c>
      <c r="G49" s="304" t="s">
        <v>210</v>
      </c>
      <c r="H49" s="305">
        <v>2024</v>
      </c>
      <c r="I49" s="305">
        <v>2025</v>
      </c>
      <c r="J49" s="8">
        <v>1294818</v>
      </c>
      <c r="K49" s="7">
        <v>0</v>
      </c>
      <c r="L49" s="219">
        <f t="shared" si="62"/>
        <v>1294818</v>
      </c>
      <c r="M49" s="8">
        <v>1294818</v>
      </c>
      <c r="N49" s="7">
        <v>0</v>
      </c>
      <c r="O49" s="219">
        <f t="shared" si="63"/>
        <v>1294818</v>
      </c>
      <c r="P49" s="8">
        <v>0</v>
      </c>
      <c r="Q49" s="7">
        <v>0</v>
      </c>
      <c r="R49" s="219">
        <f t="shared" si="42"/>
        <v>0</v>
      </c>
      <c r="S49" s="8"/>
      <c r="T49" s="79"/>
      <c r="U49" s="219">
        <f t="shared" si="44"/>
        <v>0</v>
      </c>
      <c r="V49" s="8"/>
      <c r="W49" s="79"/>
      <c r="X49" s="219">
        <f t="shared" si="64"/>
        <v>0</v>
      </c>
      <c r="Y49" s="79"/>
      <c r="Z49" s="79"/>
      <c r="AA49" s="219">
        <f t="shared" si="65"/>
        <v>0</v>
      </c>
      <c r="AB49" s="79"/>
      <c r="AC49" s="79"/>
      <c r="AD49" s="219">
        <f t="shared" si="66"/>
        <v>0</v>
      </c>
      <c r="AE49" s="8">
        <f t="shared" si="69"/>
        <v>2589636</v>
      </c>
      <c r="AF49" s="8">
        <f t="shared" si="70"/>
        <v>0</v>
      </c>
      <c r="AG49" s="219">
        <f t="shared" si="67"/>
        <v>2589636</v>
      </c>
      <c r="AH49" s="8">
        <f>2*1294818</f>
        <v>2589636</v>
      </c>
      <c r="AI49" s="79">
        <v>0</v>
      </c>
      <c r="AJ49" s="219">
        <f t="shared" si="68"/>
        <v>2589636</v>
      </c>
      <c r="AK49" s="8">
        <v>0</v>
      </c>
      <c r="AL49" s="79">
        <v>0</v>
      </c>
      <c r="AM49" s="95"/>
      <c r="AN49" s="227">
        <v>0</v>
      </c>
      <c r="AO49" s="95">
        <v>0</v>
      </c>
      <c r="AP49" s="95">
        <v>0</v>
      </c>
      <c r="AQ49" s="227">
        <f t="shared" si="71"/>
        <v>0</v>
      </c>
      <c r="AR49" s="84">
        <f t="shared" si="54"/>
        <v>0</v>
      </c>
      <c r="AS49" s="52"/>
      <c r="AT49" s="52"/>
    </row>
    <row r="50" spans="2:51" ht="108.75" customHeight="1" x14ac:dyDescent="0.25">
      <c r="B50" s="109" t="s">
        <v>189</v>
      </c>
      <c r="C50" s="106" t="s">
        <v>358</v>
      </c>
      <c r="D50" s="110"/>
      <c r="E50" s="108" t="s">
        <v>124</v>
      </c>
      <c r="F50" s="304" t="s">
        <v>211</v>
      </c>
      <c r="G50" s="304" t="s">
        <v>212</v>
      </c>
      <c r="H50" s="305">
        <v>2024</v>
      </c>
      <c r="I50" s="305">
        <v>2025</v>
      </c>
      <c r="J50" s="8">
        <v>995636</v>
      </c>
      <c r="K50" s="7">
        <v>0</v>
      </c>
      <c r="L50" s="219">
        <f t="shared" si="62"/>
        <v>995636</v>
      </c>
      <c r="M50" s="8">
        <v>995636</v>
      </c>
      <c r="N50" s="7">
        <v>0</v>
      </c>
      <c r="O50" s="219">
        <f t="shared" si="63"/>
        <v>995636</v>
      </c>
      <c r="P50" s="8">
        <v>0</v>
      </c>
      <c r="Q50" s="7">
        <v>0</v>
      </c>
      <c r="R50" s="219">
        <f t="shared" si="42"/>
        <v>0</v>
      </c>
      <c r="S50" s="8"/>
      <c r="T50" s="79"/>
      <c r="U50" s="219">
        <f t="shared" si="44"/>
        <v>0</v>
      </c>
      <c r="V50" s="8"/>
      <c r="W50" s="79"/>
      <c r="X50" s="219">
        <f t="shared" si="64"/>
        <v>0</v>
      </c>
      <c r="Y50" s="79"/>
      <c r="Z50" s="79"/>
      <c r="AA50" s="219">
        <f t="shared" ref="AA50:AA53" si="72">Y50+Z50</f>
        <v>0</v>
      </c>
      <c r="AB50" s="79"/>
      <c r="AC50" s="79"/>
      <c r="AD50" s="219">
        <f t="shared" ref="AD50:AD53" si="73">AB50+AC50</f>
        <v>0</v>
      </c>
      <c r="AE50" s="8">
        <f t="shared" si="69"/>
        <v>1991272</v>
      </c>
      <c r="AF50" s="8">
        <f t="shared" si="70"/>
        <v>0</v>
      </c>
      <c r="AG50" s="219">
        <f t="shared" si="67"/>
        <v>1991272</v>
      </c>
      <c r="AH50" s="95">
        <v>1991272</v>
      </c>
      <c r="AI50" s="8">
        <v>0</v>
      </c>
      <c r="AJ50" s="219">
        <f t="shared" si="68"/>
        <v>1991272</v>
      </c>
      <c r="AK50" s="8">
        <v>0</v>
      </c>
      <c r="AL50" s="79">
        <v>0</v>
      </c>
      <c r="AM50" s="95"/>
      <c r="AN50" s="227">
        <v>0</v>
      </c>
      <c r="AO50" s="95">
        <v>0</v>
      </c>
      <c r="AP50" s="95">
        <v>0</v>
      </c>
      <c r="AQ50" s="227">
        <f>SUM(AO50:AP50)</f>
        <v>0</v>
      </c>
      <c r="AR50" s="84">
        <f t="shared" si="54"/>
        <v>0</v>
      </c>
      <c r="AS50" s="52"/>
      <c r="AT50" s="52"/>
    </row>
    <row r="51" spans="2:51" ht="82.15" customHeight="1" x14ac:dyDescent="0.25">
      <c r="B51" s="109" t="s">
        <v>190</v>
      </c>
      <c r="C51" s="81" t="s">
        <v>201</v>
      </c>
      <c r="D51" s="110"/>
      <c r="E51" s="108" t="s">
        <v>344</v>
      </c>
      <c r="F51" s="304" t="s">
        <v>176</v>
      </c>
      <c r="G51" s="304" t="s">
        <v>213</v>
      </c>
      <c r="H51" s="305">
        <v>2024</v>
      </c>
      <c r="I51" s="305">
        <v>2025</v>
      </c>
      <c r="J51" s="8">
        <v>2505330</v>
      </c>
      <c r="K51" s="7">
        <v>0</v>
      </c>
      <c r="L51" s="219">
        <f t="shared" si="62"/>
        <v>2505330</v>
      </c>
      <c r="M51" s="8">
        <v>2505330</v>
      </c>
      <c r="N51" s="7">
        <v>0</v>
      </c>
      <c r="O51" s="219">
        <f t="shared" si="63"/>
        <v>2505330</v>
      </c>
      <c r="P51" s="8">
        <v>0</v>
      </c>
      <c r="Q51" s="7">
        <v>0</v>
      </c>
      <c r="R51" s="219">
        <f t="shared" si="42"/>
        <v>0</v>
      </c>
      <c r="S51" s="8"/>
      <c r="T51" s="79"/>
      <c r="U51" s="219">
        <f t="shared" si="44"/>
        <v>0</v>
      </c>
      <c r="V51" s="8"/>
      <c r="W51" s="79"/>
      <c r="X51" s="219">
        <f t="shared" si="64"/>
        <v>0</v>
      </c>
      <c r="Y51" s="79"/>
      <c r="Z51" s="79"/>
      <c r="AA51" s="219">
        <f t="shared" si="72"/>
        <v>0</v>
      </c>
      <c r="AB51" s="79"/>
      <c r="AC51" s="79"/>
      <c r="AD51" s="219">
        <f t="shared" si="73"/>
        <v>0</v>
      </c>
      <c r="AE51" s="8">
        <f t="shared" si="69"/>
        <v>5010660</v>
      </c>
      <c r="AF51" s="8">
        <f t="shared" si="70"/>
        <v>0</v>
      </c>
      <c r="AG51" s="219">
        <f t="shared" si="67"/>
        <v>5010660</v>
      </c>
      <c r="AH51" s="95">
        <v>5010660</v>
      </c>
      <c r="AI51" s="8">
        <v>0</v>
      </c>
      <c r="AJ51" s="219">
        <f t="shared" si="68"/>
        <v>5010660</v>
      </c>
      <c r="AK51" s="8">
        <v>0</v>
      </c>
      <c r="AL51" s="79">
        <v>0</v>
      </c>
      <c r="AM51" s="95"/>
      <c r="AN51" s="227">
        <v>0</v>
      </c>
      <c r="AO51" s="95">
        <v>0</v>
      </c>
      <c r="AP51" s="95">
        <v>0</v>
      </c>
      <c r="AQ51" s="227">
        <f t="shared" ref="AQ51:AQ57" si="74">SUM(AO51:AP51)</f>
        <v>0</v>
      </c>
      <c r="AR51" s="84">
        <f t="shared" si="54"/>
        <v>0</v>
      </c>
      <c r="AS51" s="52"/>
      <c r="AT51" s="52"/>
    </row>
    <row r="52" spans="2:51" ht="79.900000000000006" customHeight="1" x14ac:dyDescent="0.25">
      <c r="B52" s="109" t="s">
        <v>191</v>
      </c>
      <c r="C52" s="81" t="s">
        <v>202</v>
      </c>
      <c r="D52" s="110"/>
      <c r="E52" s="108" t="s">
        <v>344</v>
      </c>
      <c r="F52" s="304" t="s">
        <v>176</v>
      </c>
      <c r="G52" s="304" t="s">
        <v>214</v>
      </c>
      <c r="H52" s="305">
        <v>2024</v>
      </c>
      <c r="I52" s="305">
        <v>2025</v>
      </c>
      <c r="J52" s="8">
        <v>0</v>
      </c>
      <c r="K52" s="7">
        <v>0</v>
      </c>
      <c r="L52" s="219">
        <f t="shared" si="62"/>
        <v>0</v>
      </c>
      <c r="M52" s="8">
        <v>0</v>
      </c>
      <c r="N52" s="7">
        <v>0</v>
      </c>
      <c r="O52" s="219">
        <f t="shared" si="63"/>
        <v>0</v>
      </c>
      <c r="P52" s="8">
        <v>0</v>
      </c>
      <c r="Q52" s="7">
        <v>0</v>
      </c>
      <c r="R52" s="219">
        <f t="shared" si="42"/>
        <v>0</v>
      </c>
      <c r="S52" s="8"/>
      <c r="T52" s="79"/>
      <c r="U52" s="219">
        <f t="shared" si="44"/>
        <v>0</v>
      </c>
      <c r="V52" s="8"/>
      <c r="W52" s="79"/>
      <c r="X52" s="219">
        <f t="shared" si="64"/>
        <v>0</v>
      </c>
      <c r="Y52" s="79"/>
      <c r="Z52" s="79"/>
      <c r="AA52" s="219">
        <f t="shared" si="72"/>
        <v>0</v>
      </c>
      <c r="AB52" s="79"/>
      <c r="AC52" s="79"/>
      <c r="AD52" s="219">
        <f t="shared" si="73"/>
        <v>0</v>
      </c>
      <c r="AE52" s="8">
        <f t="shared" si="69"/>
        <v>0</v>
      </c>
      <c r="AF52" s="8">
        <f t="shared" si="70"/>
        <v>0</v>
      </c>
      <c r="AG52" s="219">
        <f t="shared" si="67"/>
        <v>0</v>
      </c>
      <c r="AH52" s="95">
        <v>0</v>
      </c>
      <c r="AI52" s="8">
        <v>0</v>
      </c>
      <c r="AJ52" s="219">
        <f t="shared" si="68"/>
        <v>0</v>
      </c>
      <c r="AK52" s="8">
        <v>0</v>
      </c>
      <c r="AL52" s="79">
        <v>0</v>
      </c>
      <c r="AM52" s="95"/>
      <c r="AN52" s="227">
        <v>0</v>
      </c>
      <c r="AO52" s="95">
        <v>0</v>
      </c>
      <c r="AP52" s="95">
        <v>0</v>
      </c>
      <c r="AQ52" s="227">
        <f t="shared" si="74"/>
        <v>0</v>
      </c>
      <c r="AR52" s="84">
        <f t="shared" si="54"/>
        <v>0</v>
      </c>
      <c r="AS52" s="52"/>
      <c r="AT52" s="52"/>
    </row>
    <row r="53" spans="2:51" ht="72.599999999999994" customHeight="1" x14ac:dyDescent="0.25">
      <c r="B53" s="109" t="s">
        <v>192</v>
      </c>
      <c r="C53" s="106" t="s">
        <v>203</v>
      </c>
      <c r="D53" s="110"/>
      <c r="E53" s="108" t="s">
        <v>355</v>
      </c>
      <c r="F53" s="304" t="s">
        <v>209</v>
      </c>
      <c r="G53" s="276" t="s">
        <v>215</v>
      </c>
      <c r="H53" s="305">
        <v>2024</v>
      </c>
      <c r="I53" s="305">
        <v>2025</v>
      </c>
      <c r="J53" s="8">
        <v>1438687</v>
      </c>
      <c r="K53" s="7">
        <v>0</v>
      </c>
      <c r="L53" s="219">
        <f t="shared" si="62"/>
        <v>1438687</v>
      </c>
      <c r="M53" s="8">
        <v>1438687</v>
      </c>
      <c r="N53" s="7">
        <v>0</v>
      </c>
      <c r="O53" s="219">
        <f t="shared" si="63"/>
        <v>1438687</v>
      </c>
      <c r="P53" s="8">
        <v>0</v>
      </c>
      <c r="Q53" s="7">
        <v>0</v>
      </c>
      <c r="R53" s="219">
        <f t="shared" si="42"/>
        <v>0</v>
      </c>
      <c r="S53" s="8"/>
      <c r="T53" s="79"/>
      <c r="U53" s="219">
        <f t="shared" si="44"/>
        <v>0</v>
      </c>
      <c r="V53" s="8"/>
      <c r="W53" s="79"/>
      <c r="X53" s="219">
        <f t="shared" si="64"/>
        <v>0</v>
      </c>
      <c r="Y53" s="79"/>
      <c r="Z53" s="79"/>
      <c r="AA53" s="219">
        <f t="shared" si="72"/>
        <v>0</v>
      </c>
      <c r="AB53" s="79"/>
      <c r="AC53" s="79"/>
      <c r="AD53" s="219">
        <f t="shared" si="73"/>
        <v>0</v>
      </c>
      <c r="AE53" s="8">
        <f t="shared" si="69"/>
        <v>2877374</v>
      </c>
      <c r="AF53" s="8">
        <f t="shared" si="70"/>
        <v>0</v>
      </c>
      <c r="AG53" s="219">
        <f t="shared" si="67"/>
        <v>2877374</v>
      </c>
      <c r="AH53" s="95">
        <v>2877374</v>
      </c>
      <c r="AI53" s="8">
        <v>0</v>
      </c>
      <c r="AJ53" s="219">
        <f t="shared" si="68"/>
        <v>2877374</v>
      </c>
      <c r="AK53" s="8">
        <v>0</v>
      </c>
      <c r="AL53" s="79">
        <v>0</v>
      </c>
      <c r="AM53" s="95"/>
      <c r="AN53" s="227">
        <v>0</v>
      </c>
      <c r="AO53" s="95">
        <v>0</v>
      </c>
      <c r="AP53" s="95">
        <v>0</v>
      </c>
      <c r="AQ53" s="227">
        <f t="shared" si="74"/>
        <v>0</v>
      </c>
      <c r="AR53" s="84">
        <f t="shared" si="54"/>
        <v>0</v>
      </c>
      <c r="AS53" s="52"/>
      <c r="AT53" s="52"/>
    </row>
    <row r="54" spans="2:51" ht="72.599999999999994" customHeight="1" x14ac:dyDescent="0.25">
      <c r="B54" s="66" t="s">
        <v>193</v>
      </c>
      <c r="C54" s="81" t="s">
        <v>204</v>
      </c>
      <c r="D54" s="110"/>
      <c r="E54" s="83" t="s">
        <v>355</v>
      </c>
      <c r="F54" s="304" t="s">
        <v>209</v>
      </c>
      <c r="G54" s="276" t="s">
        <v>216</v>
      </c>
      <c r="H54" s="305">
        <v>2024</v>
      </c>
      <c r="I54" s="305">
        <v>2025</v>
      </c>
      <c r="J54" s="8">
        <v>469227</v>
      </c>
      <c r="K54" s="7">
        <v>0</v>
      </c>
      <c r="L54" s="219">
        <f t="shared" ref="L54:L57" si="75">SUM(J54:K54)</f>
        <v>469227</v>
      </c>
      <c r="M54" s="8">
        <v>469227</v>
      </c>
      <c r="N54" s="7">
        <v>0</v>
      </c>
      <c r="O54" s="219">
        <f t="shared" ref="O54:O57" si="76">SUM(M54:N54)</f>
        <v>469227</v>
      </c>
      <c r="P54" s="8">
        <v>0</v>
      </c>
      <c r="Q54" s="7">
        <v>0</v>
      </c>
      <c r="R54" s="219">
        <f t="shared" si="42"/>
        <v>0</v>
      </c>
      <c r="S54" s="8"/>
      <c r="T54" s="79"/>
      <c r="U54" s="219"/>
      <c r="V54" s="8"/>
      <c r="W54" s="79"/>
      <c r="X54" s="219"/>
      <c r="Y54" s="79"/>
      <c r="Z54" s="79"/>
      <c r="AA54" s="219"/>
      <c r="AB54" s="79"/>
      <c r="AC54" s="79"/>
      <c r="AD54" s="219"/>
      <c r="AE54" s="8">
        <f t="shared" si="69"/>
        <v>938454</v>
      </c>
      <c r="AF54" s="8">
        <f t="shared" si="70"/>
        <v>0</v>
      </c>
      <c r="AG54" s="219">
        <f t="shared" ref="AG54:AG57" si="77">SUM(AE54:AF54)</f>
        <v>938454</v>
      </c>
      <c r="AH54" s="95">
        <v>938454</v>
      </c>
      <c r="AI54" s="8">
        <v>0</v>
      </c>
      <c r="AJ54" s="219">
        <f t="shared" ref="AJ54:AJ57" si="78">SUM(AH54:AI54)</f>
        <v>938454</v>
      </c>
      <c r="AK54" s="8">
        <v>0</v>
      </c>
      <c r="AL54" s="79">
        <v>0</v>
      </c>
      <c r="AM54" s="95"/>
      <c r="AN54" s="227">
        <v>0</v>
      </c>
      <c r="AO54" s="95">
        <v>0</v>
      </c>
      <c r="AP54" s="95">
        <v>0</v>
      </c>
      <c r="AQ54" s="227">
        <f t="shared" si="74"/>
        <v>0</v>
      </c>
      <c r="AR54" s="84">
        <f t="shared" si="54"/>
        <v>0</v>
      </c>
      <c r="AS54" s="52"/>
      <c r="AT54" s="52"/>
    </row>
    <row r="55" spans="2:51" ht="72.599999999999994" customHeight="1" x14ac:dyDescent="0.25">
      <c r="B55" s="66" t="s">
        <v>194</v>
      </c>
      <c r="C55" s="81" t="s">
        <v>205</v>
      </c>
      <c r="D55" s="110"/>
      <c r="E55" s="83" t="s">
        <v>124</v>
      </c>
      <c r="F55" s="304" t="s">
        <v>123</v>
      </c>
      <c r="G55" s="276" t="s">
        <v>217</v>
      </c>
      <c r="H55" s="305">
        <v>2024</v>
      </c>
      <c r="I55" s="305">
        <v>2025</v>
      </c>
      <c r="J55" s="8">
        <v>863212</v>
      </c>
      <c r="K55" s="7">
        <v>0</v>
      </c>
      <c r="L55" s="219">
        <f t="shared" si="75"/>
        <v>863212</v>
      </c>
      <c r="M55" s="8">
        <v>863212</v>
      </c>
      <c r="N55" s="7">
        <v>0</v>
      </c>
      <c r="O55" s="219">
        <f t="shared" si="76"/>
        <v>863212</v>
      </c>
      <c r="P55" s="8">
        <v>0</v>
      </c>
      <c r="Q55" s="7">
        <v>0</v>
      </c>
      <c r="R55" s="219">
        <f t="shared" si="42"/>
        <v>0</v>
      </c>
      <c r="S55" s="8"/>
      <c r="T55" s="79"/>
      <c r="U55" s="219"/>
      <c r="V55" s="8"/>
      <c r="W55" s="79"/>
      <c r="X55" s="219"/>
      <c r="Y55" s="79"/>
      <c r="Z55" s="79"/>
      <c r="AA55" s="219"/>
      <c r="AB55" s="79"/>
      <c r="AC55" s="79"/>
      <c r="AD55" s="219"/>
      <c r="AE55" s="8">
        <f t="shared" si="69"/>
        <v>1726424</v>
      </c>
      <c r="AF55" s="8">
        <f t="shared" si="70"/>
        <v>0</v>
      </c>
      <c r="AG55" s="219">
        <f t="shared" si="77"/>
        <v>1726424</v>
      </c>
      <c r="AH55" s="95">
        <v>1726424</v>
      </c>
      <c r="AI55" s="8">
        <v>0</v>
      </c>
      <c r="AJ55" s="219">
        <f t="shared" si="78"/>
        <v>1726424</v>
      </c>
      <c r="AK55" s="8">
        <v>0</v>
      </c>
      <c r="AL55" s="79">
        <v>0</v>
      </c>
      <c r="AM55" s="95"/>
      <c r="AN55" s="227">
        <v>0</v>
      </c>
      <c r="AO55" s="95">
        <v>0</v>
      </c>
      <c r="AP55" s="95">
        <v>0</v>
      </c>
      <c r="AQ55" s="227">
        <f t="shared" si="74"/>
        <v>0</v>
      </c>
      <c r="AR55" s="84">
        <f t="shared" si="54"/>
        <v>0</v>
      </c>
      <c r="AS55" s="52"/>
      <c r="AT55" s="52"/>
    </row>
    <row r="56" spans="2:51" ht="72.599999999999994" customHeight="1" x14ac:dyDescent="0.25">
      <c r="B56" s="66" t="s">
        <v>195</v>
      </c>
      <c r="C56" s="81" t="s">
        <v>386</v>
      </c>
      <c r="D56" s="110"/>
      <c r="E56" s="83" t="s">
        <v>355</v>
      </c>
      <c r="F56" s="304" t="s">
        <v>209</v>
      </c>
      <c r="G56" s="276" t="s">
        <v>218</v>
      </c>
      <c r="H56" s="305">
        <v>2024</v>
      </c>
      <c r="I56" s="305">
        <v>2025</v>
      </c>
      <c r="J56" s="8">
        <v>669139</v>
      </c>
      <c r="K56" s="7">
        <v>0</v>
      </c>
      <c r="L56" s="219">
        <f t="shared" si="75"/>
        <v>669139</v>
      </c>
      <c r="M56" s="8">
        <v>669139</v>
      </c>
      <c r="N56" s="7">
        <v>0</v>
      </c>
      <c r="O56" s="219">
        <f t="shared" si="76"/>
        <v>669139</v>
      </c>
      <c r="P56" s="8">
        <v>0</v>
      </c>
      <c r="Q56" s="7">
        <v>0</v>
      </c>
      <c r="R56" s="219">
        <f t="shared" si="42"/>
        <v>0</v>
      </c>
      <c r="S56" s="8"/>
      <c r="T56" s="79"/>
      <c r="U56" s="219"/>
      <c r="V56" s="8"/>
      <c r="W56" s="79"/>
      <c r="X56" s="219"/>
      <c r="Y56" s="79"/>
      <c r="Z56" s="79"/>
      <c r="AA56" s="219"/>
      <c r="AB56" s="79"/>
      <c r="AC56" s="79"/>
      <c r="AD56" s="219"/>
      <c r="AE56" s="8">
        <f t="shared" si="69"/>
        <v>1338278</v>
      </c>
      <c r="AF56" s="8">
        <f t="shared" si="70"/>
        <v>0</v>
      </c>
      <c r="AG56" s="219">
        <f t="shared" si="77"/>
        <v>1338278</v>
      </c>
      <c r="AH56" s="95">
        <v>1338278</v>
      </c>
      <c r="AI56" s="8"/>
      <c r="AJ56" s="219">
        <f t="shared" si="78"/>
        <v>1338278</v>
      </c>
      <c r="AK56" s="8">
        <v>0</v>
      </c>
      <c r="AL56" s="79">
        <v>0</v>
      </c>
      <c r="AM56" s="95"/>
      <c r="AN56" s="227">
        <v>0</v>
      </c>
      <c r="AO56" s="95">
        <v>0</v>
      </c>
      <c r="AP56" s="95">
        <v>0</v>
      </c>
      <c r="AQ56" s="227">
        <f t="shared" si="74"/>
        <v>0</v>
      </c>
      <c r="AR56" s="84">
        <f t="shared" si="54"/>
        <v>0</v>
      </c>
      <c r="AS56" s="52"/>
      <c r="AT56" s="52"/>
    </row>
    <row r="57" spans="2:51" ht="72.599999999999994" customHeight="1" x14ac:dyDescent="0.25">
      <c r="B57" s="66" t="s">
        <v>196</v>
      </c>
      <c r="C57" s="81" t="s">
        <v>206</v>
      </c>
      <c r="D57" s="110"/>
      <c r="E57" s="155" t="s">
        <v>355</v>
      </c>
      <c r="F57" s="306" t="s">
        <v>219</v>
      </c>
      <c r="G57" s="306" t="s">
        <v>220</v>
      </c>
      <c r="H57" s="307">
        <v>2024</v>
      </c>
      <c r="I57" s="307">
        <v>2025</v>
      </c>
      <c r="J57" s="8">
        <v>2301899</v>
      </c>
      <c r="K57" s="7">
        <v>0</v>
      </c>
      <c r="L57" s="219">
        <f t="shared" si="75"/>
        <v>2301899</v>
      </c>
      <c r="M57" s="8">
        <v>2301899</v>
      </c>
      <c r="N57" s="7">
        <v>0</v>
      </c>
      <c r="O57" s="219">
        <f t="shared" si="76"/>
        <v>2301899</v>
      </c>
      <c r="P57" s="8">
        <v>0</v>
      </c>
      <c r="Q57" s="7">
        <v>0</v>
      </c>
      <c r="R57" s="219">
        <f t="shared" si="42"/>
        <v>0</v>
      </c>
      <c r="S57" s="8"/>
      <c r="T57" s="79"/>
      <c r="U57" s="219"/>
      <c r="V57" s="8"/>
      <c r="W57" s="79"/>
      <c r="X57" s="219"/>
      <c r="Y57" s="79"/>
      <c r="Z57" s="79"/>
      <c r="AA57" s="219"/>
      <c r="AB57" s="79"/>
      <c r="AC57" s="79"/>
      <c r="AD57" s="219"/>
      <c r="AE57" s="8">
        <f t="shared" si="69"/>
        <v>4603798</v>
      </c>
      <c r="AF57" s="8">
        <f t="shared" si="70"/>
        <v>0</v>
      </c>
      <c r="AG57" s="219">
        <f t="shared" si="77"/>
        <v>4603798</v>
      </c>
      <c r="AH57" s="95">
        <f>2*2301899</f>
        <v>4603798</v>
      </c>
      <c r="AI57" s="8">
        <v>0</v>
      </c>
      <c r="AJ57" s="219">
        <f t="shared" si="78"/>
        <v>4603798</v>
      </c>
      <c r="AK57" s="8">
        <v>0</v>
      </c>
      <c r="AL57" s="79">
        <v>0</v>
      </c>
      <c r="AM57" s="95"/>
      <c r="AN57" s="227">
        <v>0</v>
      </c>
      <c r="AO57" s="95">
        <v>0</v>
      </c>
      <c r="AP57" s="95">
        <v>0</v>
      </c>
      <c r="AQ57" s="227">
        <f t="shared" si="74"/>
        <v>0</v>
      </c>
      <c r="AR57" s="84">
        <f t="shared" si="54"/>
        <v>0</v>
      </c>
      <c r="AS57" s="52"/>
      <c r="AT57" s="52"/>
    </row>
    <row r="58" spans="2:51" s="4" customFormat="1" ht="65.45" customHeight="1" thickBot="1" x14ac:dyDescent="0.25">
      <c r="B58" s="144"/>
      <c r="C58" s="145" t="s">
        <v>10</v>
      </c>
      <c r="D58" s="116"/>
      <c r="E58" s="198"/>
      <c r="F58" s="184"/>
      <c r="G58" s="184"/>
      <c r="H58" s="184"/>
      <c r="I58" s="184"/>
      <c r="J58" s="146">
        <f>J44+J39</f>
        <v>35630141</v>
      </c>
      <c r="K58" s="146">
        <f t="shared" ref="K58:AR58" si="79">K44+K39</f>
        <v>0</v>
      </c>
      <c r="L58" s="146">
        <f t="shared" si="79"/>
        <v>35630141</v>
      </c>
      <c r="M58" s="146">
        <f t="shared" si="79"/>
        <v>16829905</v>
      </c>
      <c r="N58" s="146">
        <f t="shared" si="79"/>
        <v>0</v>
      </c>
      <c r="O58" s="146">
        <f t="shared" si="79"/>
        <v>16829905</v>
      </c>
      <c r="P58" s="146">
        <f t="shared" si="79"/>
        <v>0</v>
      </c>
      <c r="Q58" s="146">
        <f t="shared" si="79"/>
        <v>0</v>
      </c>
      <c r="R58" s="146">
        <f t="shared" si="79"/>
        <v>0</v>
      </c>
      <c r="S58" s="146">
        <f t="shared" si="79"/>
        <v>0</v>
      </c>
      <c r="T58" s="146">
        <f t="shared" si="79"/>
        <v>0</v>
      </c>
      <c r="U58" s="146">
        <f t="shared" si="79"/>
        <v>0</v>
      </c>
      <c r="V58" s="146">
        <f t="shared" si="79"/>
        <v>0</v>
      </c>
      <c r="W58" s="146">
        <f t="shared" si="79"/>
        <v>0</v>
      </c>
      <c r="X58" s="146">
        <f t="shared" si="79"/>
        <v>0</v>
      </c>
      <c r="Y58" s="146">
        <f t="shared" si="79"/>
        <v>0</v>
      </c>
      <c r="Z58" s="146">
        <f t="shared" si="79"/>
        <v>0</v>
      </c>
      <c r="AA58" s="146">
        <f t="shared" si="79"/>
        <v>0</v>
      </c>
      <c r="AB58" s="146">
        <f t="shared" si="79"/>
        <v>0</v>
      </c>
      <c r="AC58" s="146">
        <f t="shared" si="79"/>
        <v>0</v>
      </c>
      <c r="AD58" s="146">
        <f t="shared" si="79"/>
        <v>0</v>
      </c>
      <c r="AE58" s="146">
        <f t="shared" si="79"/>
        <v>52460046</v>
      </c>
      <c r="AF58" s="146">
        <f t="shared" si="79"/>
        <v>0</v>
      </c>
      <c r="AG58" s="146">
        <f t="shared" si="79"/>
        <v>52460046</v>
      </c>
      <c r="AH58" s="146">
        <f t="shared" si="79"/>
        <v>51110046</v>
      </c>
      <c r="AI58" s="146">
        <f t="shared" si="79"/>
        <v>0</v>
      </c>
      <c r="AJ58" s="146">
        <f t="shared" si="79"/>
        <v>51110046</v>
      </c>
      <c r="AK58" s="146">
        <f t="shared" si="79"/>
        <v>0</v>
      </c>
      <c r="AL58" s="146">
        <f t="shared" si="79"/>
        <v>0</v>
      </c>
      <c r="AM58" s="146">
        <f t="shared" si="79"/>
        <v>0</v>
      </c>
      <c r="AN58" s="146">
        <f t="shared" si="79"/>
        <v>0</v>
      </c>
      <c r="AO58" s="146">
        <f t="shared" si="79"/>
        <v>0</v>
      </c>
      <c r="AP58" s="146">
        <f t="shared" si="79"/>
        <v>0</v>
      </c>
      <c r="AQ58" s="146">
        <f t="shared" si="79"/>
        <v>0</v>
      </c>
      <c r="AR58" s="158">
        <f t="shared" si="79"/>
        <v>-1350000</v>
      </c>
      <c r="AS58" s="53"/>
      <c r="AT58" s="55"/>
      <c r="AU58" s="13"/>
      <c r="AV58" s="13"/>
      <c r="AW58" s="13"/>
      <c r="AX58" s="13"/>
      <c r="AY58" s="13"/>
    </row>
    <row r="59" spans="2:51" s="4" customFormat="1" ht="78" customHeight="1" x14ac:dyDescent="0.25">
      <c r="B59" s="288">
        <v>2.2000000000000002</v>
      </c>
      <c r="C59" s="359" t="s">
        <v>260</v>
      </c>
      <c r="D59" s="360"/>
      <c r="E59" s="70"/>
      <c r="F59" s="101"/>
      <c r="G59" s="101"/>
      <c r="H59" s="101"/>
      <c r="I59" s="101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12"/>
      <c r="W59" s="112"/>
      <c r="X59" s="112"/>
      <c r="Y59" s="112"/>
      <c r="Z59" s="112"/>
      <c r="AA59" s="112"/>
      <c r="AB59" s="112"/>
      <c r="AC59" s="112"/>
      <c r="AD59" s="112"/>
      <c r="AE59" s="112"/>
      <c r="AF59" s="112"/>
      <c r="AG59" s="112"/>
      <c r="AH59" s="112"/>
      <c r="AI59" s="112"/>
      <c r="AJ59" s="112"/>
      <c r="AK59" s="112"/>
      <c r="AL59" s="112"/>
      <c r="AM59" s="112"/>
      <c r="AN59" s="112"/>
      <c r="AO59" s="112"/>
      <c r="AP59" s="112"/>
      <c r="AQ59" s="112"/>
      <c r="AR59" s="113"/>
      <c r="AS59" s="53"/>
      <c r="AT59" s="53"/>
    </row>
    <row r="60" spans="2:51" ht="26.45" customHeight="1" thickBot="1" x14ac:dyDescent="0.3">
      <c r="B60" s="109"/>
      <c r="C60" s="77" t="s">
        <v>52</v>
      </c>
      <c r="D60" s="103"/>
      <c r="E60" s="103"/>
      <c r="F60" s="104"/>
      <c r="G60" s="104"/>
      <c r="H60" s="104"/>
      <c r="I60" s="104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84"/>
      <c r="AS60" s="52"/>
      <c r="AT60" s="52"/>
    </row>
    <row r="61" spans="2:51" s="4" customFormat="1" ht="69.75" customHeight="1" thickBot="1" x14ac:dyDescent="0.25">
      <c r="B61" s="190" t="s">
        <v>5</v>
      </c>
      <c r="C61" s="191" t="s">
        <v>229</v>
      </c>
      <c r="D61" s="192"/>
      <c r="E61" s="193" t="s">
        <v>360</v>
      </c>
      <c r="F61" s="188" t="s">
        <v>258</v>
      </c>
      <c r="G61" s="194" t="s">
        <v>397</v>
      </c>
      <c r="H61" s="308">
        <v>2024</v>
      </c>
      <c r="I61" s="308">
        <v>2026</v>
      </c>
      <c r="J61" s="195">
        <f>SUM(J62:J74)</f>
        <v>7637390</v>
      </c>
      <c r="K61" s="195">
        <f>SUM(K62:K74)</f>
        <v>0</v>
      </c>
      <c r="L61" s="195">
        <f t="shared" ref="L61:L70" si="80">SUM(J61:K61)</f>
        <v>7637390</v>
      </c>
      <c r="M61" s="195">
        <f t="shared" ref="M61:N61" si="81">SUM(M62:M74)</f>
        <v>6768000</v>
      </c>
      <c r="N61" s="195">
        <f t="shared" si="81"/>
        <v>0</v>
      </c>
      <c r="O61" s="195">
        <f t="shared" ref="O61:O70" si="82">SUM(M61:N61)</f>
        <v>6768000</v>
      </c>
      <c r="P61" s="195">
        <f t="shared" ref="P61:Q61" si="83">SUM(P62:P74)</f>
        <v>0</v>
      </c>
      <c r="Q61" s="195">
        <f t="shared" si="83"/>
        <v>0</v>
      </c>
      <c r="R61" s="195">
        <f t="shared" ref="R61:R70" si="84">SUM(P61:Q61)</f>
        <v>0</v>
      </c>
      <c r="S61" s="195">
        <f>SUM(S62:S69)</f>
        <v>0</v>
      </c>
      <c r="T61" s="195">
        <f>SUM(T62:T69)</f>
        <v>0</v>
      </c>
      <c r="U61" s="195">
        <f t="shared" ref="U61:U70" si="85">SUM(S61:T61)</f>
        <v>0</v>
      </c>
      <c r="V61" s="195">
        <f>SUM(V62:V69)</f>
        <v>0</v>
      </c>
      <c r="W61" s="195">
        <f>SUM(W62:W69)</f>
        <v>0</v>
      </c>
      <c r="X61" s="195">
        <f t="shared" ref="X61:X74" si="86">SUM(V61:W61)</f>
        <v>0</v>
      </c>
      <c r="Y61" s="243">
        <f>SUM(Y62:Y69)</f>
        <v>0</v>
      </c>
      <c r="Z61" s="243">
        <f>SUM(Z62:Z69)</f>
        <v>0</v>
      </c>
      <c r="AA61" s="243">
        <f t="shared" ref="AA61:AA69" si="87">Y61+Z61</f>
        <v>0</v>
      </c>
      <c r="AB61" s="243">
        <f>SUM(AB62:AB69)</f>
        <v>0</v>
      </c>
      <c r="AC61" s="243">
        <f>SUM(AC62:AC69)</f>
        <v>0</v>
      </c>
      <c r="AD61" s="243">
        <f t="shared" ref="AD61:AD69" si="88">AB61+AC61</f>
        <v>0</v>
      </c>
      <c r="AE61" s="287">
        <f>J61+M61+P61</f>
        <v>14405390</v>
      </c>
      <c r="AF61" s="287">
        <f>K61+N61+Q61</f>
        <v>0</v>
      </c>
      <c r="AG61" s="195">
        <f>SUM(AE61:AF61)</f>
        <v>14405390</v>
      </c>
      <c r="AH61" s="195">
        <f t="shared" ref="AH61:AI61" si="89">SUM(AH62:AH74)</f>
        <v>1781390</v>
      </c>
      <c r="AI61" s="195">
        <f t="shared" si="89"/>
        <v>0</v>
      </c>
      <c r="AJ61" s="196">
        <f t="shared" ref="AJ61:AJ70" si="90">SUM(AH61:AI61)</f>
        <v>1781390</v>
      </c>
      <c r="AK61" s="195">
        <f t="shared" ref="AK61:AL61" si="91">SUM(AK62:AK74)</f>
        <v>0</v>
      </c>
      <c r="AL61" s="195">
        <f t="shared" si="91"/>
        <v>0</v>
      </c>
      <c r="AM61" s="196"/>
      <c r="AN61" s="177">
        <f t="shared" ref="AN61:AN74" si="92">AK61+AL61</f>
        <v>0</v>
      </c>
      <c r="AO61" s="195">
        <f t="shared" ref="AO61:AP61" si="93">SUM(AO62:AO74)</f>
        <v>0</v>
      </c>
      <c r="AP61" s="195">
        <f t="shared" si="93"/>
        <v>0</v>
      </c>
      <c r="AQ61" s="196">
        <f>SUM(AO61:AP61)</f>
        <v>0</v>
      </c>
      <c r="AR61" s="197">
        <f t="shared" ref="AR61:AR69" si="94">SUM(AQ61+AN61+AJ61)-AG61</f>
        <v>-12624000</v>
      </c>
      <c r="AS61" s="53"/>
      <c r="AT61" s="242"/>
    </row>
    <row r="62" spans="2:51" s="4" customFormat="1" ht="69.75" customHeight="1" x14ac:dyDescent="0.2">
      <c r="B62" s="38" t="s">
        <v>221</v>
      </c>
      <c r="C62" s="284" t="s">
        <v>230</v>
      </c>
      <c r="D62" s="103"/>
      <c r="E62" s="83" t="s">
        <v>359</v>
      </c>
      <c r="F62" s="276" t="s">
        <v>247</v>
      </c>
      <c r="G62" s="276" t="s">
        <v>248</v>
      </c>
      <c r="H62" s="275">
        <v>2024</v>
      </c>
      <c r="I62" s="275">
        <v>2024</v>
      </c>
      <c r="J62" s="7">
        <v>269390</v>
      </c>
      <c r="K62" s="7">
        <v>0</v>
      </c>
      <c r="L62" s="237">
        <f t="shared" si="80"/>
        <v>269390</v>
      </c>
      <c r="M62" s="7">
        <v>0</v>
      </c>
      <c r="N62" s="7">
        <v>0</v>
      </c>
      <c r="O62" s="237">
        <f t="shared" si="82"/>
        <v>0</v>
      </c>
      <c r="P62" s="7">
        <v>0</v>
      </c>
      <c r="Q62" s="7">
        <v>0</v>
      </c>
      <c r="R62" s="237">
        <f t="shared" si="84"/>
        <v>0</v>
      </c>
      <c r="S62" s="161"/>
      <c r="T62" s="161"/>
      <c r="U62" s="237">
        <f t="shared" si="85"/>
        <v>0</v>
      </c>
      <c r="V62" s="161"/>
      <c r="W62" s="161"/>
      <c r="X62" s="237">
        <f t="shared" si="86"/>
        <v>0</v>
      </c>
      <c r="Y62" s="161"/>
      <c r="Z62" s="161"/>
      <c r="AA62" s="237">
        <f t="shared" si="87"/>
        <v>0</v>
      </c>
      <c r="AB62" s="161"/>
      <c r="AC62" s="161"/>
      <c r="AD62" s="237">
        <f t="shared" si="88"/>
        <v>0</v>
      </c>
      <c r="AE62" s="115">
        <f>J62+M62+P62</f>
        <v>269390</v>
      </c>
      <c r="AF62" s="115">
        <f>K62+N62+Q62</f>
        <v>0</v>
      </c>
      <c r="AG62" s="237">
        <f>AE62+AF62</f>
        <v>269390</v>
      </c>
      <c r="AH62" s="161">
        <v>269390</v>
      </c>
      <c r="AI62" s="161">
        <v>0</v>
      </c>
      <c r="AJ62" s="238">
        <f t="shared" si="90"/>
        <v>269390</v>
      </c>
      <c r="AK62" s="161">
        <v>0</v>
      </c>
      <c r="AL62" s="161">
        <v>0</v>
      </c>
      <c r="AM62" s="163"/>
      <c r="AN62" s="264">
        <f t="shared" si="92"/>
        <v>0</v>
      </c>
      <c r="AO62" s="161">
        <v>0</v>
      </c>
      <c r="AP62" s="161">
        <v>0</v>
      </c>
      <c r="AQ62" s="238">
        <f>SUM(AO62:AP62)</f>
        <v>0</v>
      </c>
      <c r="AR62" s="239">
        <f t="shared" si="94"/>
        <v>0</v>
      </c>
      <c r="AS62" s="53"/>
      <c r="AT62" s="53"/>
    </row>
    <row r="63" spans="2:51" s="4" customFormat="1" ht="69.75" customHeight="1" x14ac:dyDescent="0.2">
      <c r="B63" s="99" t="s">
        <v>222</v>
      </c>
      <c r="C63" s="284" t="s">
        <v>231</v>
      </c>
      <c r="D63" s="162"/>
      <c r="E63" s="155" t="s">
        <v>124</v>
      </c>
      <c r="F63" s="276" t="s">
        <v>123</v>
      </c>
      <c r="G63" s="276" t="s">
        <v>249</v>
      </c>
      <c r="H63" s="275">
        <v>2024</v>
      </c>
      <c r="I63" s="275">
        <v>2025</v>
      </c>
      <c r="J63" s="7">
        <v>864000</v>
      </c>
      <c r="K63" s="7">
        <v>0</v>
      </c>
      <c r="L63" s="237">
        <f t="shared" si="80"/>
        <v>864000</v>
      </c>
      <c r="M63" s="7">
        <v>864000</v>
      </c>
      <c r="N63" s="7">
        <v>0</v>
      </c>
      <c r="O63" s="237">
        <f t="shared" si="82"/>
        <v>864000</v>
      </c>
      <c r="P63" s="316">
        <v>0</v>
      </c>
      <c r="Q63" s="316">
        <v>0</v>
      </c>
      <c r="R63" s="317">
        <f t="shared" si="84"/>
        <v>0</v>
      </c>
      <c r="S63" s="318"/>
      <c r="T63" s="318"/>
      <c r="U63" s="317">
        <f t="shared" si="85"/>
        <v>0</v>
      </c>
      <c r="V63" s="318"/>
      <c r="W63" s="318"/>
      <c r="X63" s="317">
        <f t="shared" si="86"/>
        <v>0</v>
      </c>
      <c r="Y63" s="318"/>
      <c r="Z63" s="318"/>
      <c r="AA63" s="317">
        <f t="shared" si="87"/>
        <v>0</v>
      </c>
      <c r="AB63" s="318"/>
      <c r="AC63" s="318"/>
      <c r="AD63" s="317">
        <f t="shared" si="88"/>
        <v>0</v>
      </c>
      <c r="AE63" s="241">
        <f t="shared" ref="AE63:AF69" si="95">J63+M63+P63+S63+V63+Y63+AB63</f>
        <v>1728000</v>
      </c>
      <c r="AF63" s="241">
        <f t="shared" si="95"/>
        <v>0</v>
      </c>
      <c r="AG63" s="317">
        <f>AE63+AF63</f>
        <v>1728000</v>
      </c>
      <c r="AH63" s="318">
        <v>0</v>
      </c>
      <c r="AI63" s="318">
        <v>0</v>
      </c>
      <c r="AJ63" s="237">
        <f t="shared" si="90"/>
        <v>0</v>
      </c>
      <c r="AK63" s="161">
        <v>0</v>
      </c>
      <c r="AL63" s="161">
        <v>0</v>
      </c>
      <c r="AM63" s="161"/>
      <c r="AN63" s="227">
        <f t="shared" si="92"/>
        <v>0</v>
      </c>
      <c r="AO63" s="161">
        <v>0</v>
      </c>
      <c r="AP63" s="161">
        <v>0</v>
      </c>
      <c r="AQ63" s="237">
        <f t="shared" ref="AQ63:AQ74" si="96">SUM(AO63:AP63)</f>
        <v>0</v>
      </c>
      <c r="AR63" s="240">
        <f t="shared" si="94"/>
        <v>-1728000</v>
      </c>
      <c r="AS63" s="53"/>
      <c r="AT63" s="53"/>
    </row>
    <row r="64" spans="2:51" s="4" customFormat="1" ht="69.75" customHeight="1" x14ac:dyDescent="0.2">
      <c r="B64" s="38" t="s">
        <v>223</v>
      </c>
      <c r="C64" s="284" t="s">
        <v>232</v>
      </c>
      <c r="D64" s="103"/>
      <c r="E64" s="83" t="s">
        <v>124</v>
      </c>
      <c r="F64" s="276" t="s">
        <v>123</v>
      </c>
      <c r="G64" s="276" t="s">
        <v>249</v>
      </c>
      <c r="H64" s="275">
        <v>2024</v>
      </c>
      <c r="I64" s="275">
        <v>2025</v>
      </c>
      <c r="J64" s="7">
        <v>648000</v>
      </c>
      <c r="K64" s="7">
        <v>0</v>
      </c>
      <c r="L64" s="237">
        <f t="shared" si="80"/>
        <v>648000</v>
      </c>
      <c r="M64" s="7">
        <v>648000</v>
      </c>
      <c r="N64" s="7">
        <v>0</v>
      </c>
      <c r="O64" s="237">
        <f t="shared" si="82"/>
        <v>648000</v>
      </c>
      <c r="P64" s="7">
        <v>0</v>
      </c>
      <c r="Q64" s="7">
        <v>0</v>
      </c>
      <c r="R64" s="237">
        <f t="shared" si="84"/>
        <v>0</v>
      </c>
      <c r="S64" s="161"/>
      <c r="T64" s="161"/>
      <c r="U64" s="237">
        <f t="shared" si="85"/>
        <v>0</v>
      </c>
      <c r="V64" s="161"/>
      <c r="W64" s="161"/>
      <c r="X64" s="237">
        <f t="shared" si="86"/>
        <v>0</v>
      </c>
      <c r="Y64" s="161"/>
      <c r="Z64" s="161"/>
      <c r="AA64" s="237">
        <f t="shared" si="87"/>
        <v>0</v>
      </c>
      <c r="AB64" s="161"/>
      <c r="AC64" s="161"/>
      <c r="AD64" s="237">
        <f t="shared" si="88"/>
        <v>0</v>
      </c>
      <c r="AE64" s="115">
        <f t="shared" si="95"/>
        <v>1296000</v>
      </c>
      <c r="AF64" s="115">
        <f t="shared" si="95"/>
        <v>0</v>
      </c>
      <c r="AG64" s="237">
        <f>AE64+AF64</f>
        <v>1296000</v>
      </c>
      <c r="AH64" s="161">
        <v>0</v>
      </c>
      <c r="AI64" s="161">
        <v>0</v>
      </c>
      <c r="AJ64" s="237">
        <f t="shared" si="90"/>
        <v>0</v>
      </c>
      <c r="AK64" s="161">
        <v>0</v>
      </c>
      <c r="AL64" s="161">
        <v>0</v>
      </c>
      <c r="AM64" s="161"/>
      <c r="AN64" s="227">
        <f t="shared" si="92"/>
        <v>0</v>
      </c>
      <c r="AO64" s="161">
        <v>0</v>
      </c>
      <c r="AP64" s="161">
        <v>0</v>
      </c>
      <c r="AQ64" s="237">
        <f t="shared" si="96"/>
        <v>0</v>
      </c>
      <c r="AR64" s="240">
        <f t="shared" si="94"/>
        <v>-1296000</v>
      </c>
      <c r="AS64" s="53"/>
      <c r="AT64" s="53"/>
    </row>
    <row r="65" spans="2:46" s="4" customFormat="1" ht="69.75" customHeight="1" x14ac:dyDescent="0.2">
      <c r="B65" s="38" t="s">
        <v>224</v>
      </c>
      <c r="C65" s="286" t="s">
        <v>398</v>
      </c>
      <c r="D65" s="103"/>
      <c r="E65" s="83" t="s">
        <v>352</v>
      </c>
      <c r="F65" s="276" t="s">
        <v>250</v>
      </c>
      <c r="G65" s="276" t="s">
        <v>392</v>
      </c>
      <c r="H65" s="275">
        <v>2025</v>
      </c>
      <c r="I65" s="275">
        <v>2025</v>
      </c>
      <c r="J65" s="7">
        <v>324000</v>
      </c>
      <c r="K65" s="7">
        <v>0</v>
      </c>
      <c r="L65" s="237">
        <f t="shared" si="80"/>
        <v>324000</v>
      </c>
      <c r="M65" s="7">
        <v>324000</v>
      </c>
      <c r="N65" s="7">
        <v>0</v>
      </c>
      <c r="O65" s="237">
        <f t="shared" si="82"/>
        <v>324000</v>
      </c>
      <c r="P65" s="7">
        <v>0</v>
      </c>
      <c r="Q65" s="7">
        <v>0</v>
      </c>
      <c r="R65" s="237">
        <f t="shared" si="84"/>
        <v>0</v>
      </c>
      <c r="S65" s="161"/>
      <c r="T65" s="161"/>
      <c r="U65" s="237">
        <f t="shared" si="85"/>
        <v>0</v>
      </c>
      <c r="V65" s="161"/>
      <c r="W65" s="161"/>
      <c r="X65" s="237">
        <f t="shared" si="86"/>
        <v>0</v>
      </c>
      <c r="Y65" s="161"/>
      <c r="Z65" s="161"/>
      <c r="AA65" s="237">
        <f t="shared" si="87"/>
        <v>0</v>
      </c>
      <c r="AB65" s="161"/>
      <c r="AC65" s="161"/>
      <c r="AD65" s="237">
        <f t="shared" si="88"/>
        <v>0</v>
      </c>
      <c r="AE65" s="115">
        <f t="shared" si="95"/>
        <v>648000</v>
      </c>
      <c r="AF65" s="115">
        <f t="shared" si="95"/>
        <v>0</v>
      </c>
      <c r="AG65" s="237">
        <f t="shared" ref="AG65:AG69" si="97">AE65+AF65</f>
        <v>648000</v>
      </c>
      <c r="AH65" s="161">
        <v>648000</v>
      </c>
      <c r="AI65" s="161">
        <v>0</v>
      </c>
      <c r="AJ65" s="237">
        <f t="shared" si="90"/>
        <v>648000</v>
      </c>
      <c r="AK65" s="161">
        <v>0</v>
      </c>
      <c r="AL65" s="161">
        <v>0</v>
      </c>
      <c r="AM65" s="161"/>
      <c r="AN65" s="227">
        <f t="shared" si="92"/>
        <v>0</v>
      </c>
      <c r="AO65" s="161">
        <v>0</v>
      </c>
      <c r="AP65" s="161">
        <v>0</v>
      </c>
      <c r="AQ65" s="237">
        <f t="shared" si="96"/>
        <v>0</v>
      </c>
      <c r="AR65" s="240">
        <f t="shared" si="94"/>
        <v>0</v>
      </c>
      <c r="AS65" s="53"/>
      <c r="AT65" s="53"/>
    </row>
    <row r="66" spans="2:46" s="4" customFormat="1" ht="69.75" customHeight="1" x14ac:dyDescent="0.2">
      <c r="B66" s="38" t="s">
        <v>225</v>
      </c>
      <c r="C66" s="284" t="s">
        <v>233</v>
      </c>
      <c r="D66" s="103"/>
      <c r="E66" s="83" t="s">
        <v>352</v>
      </c>
      <c r="F66" s="276" t="s">
        <v>129</v>
      </c>
      <c r="G66" s="276" t="s">
        <v>399</v>
      </c>
      <c r="H66" s="275">
        <v>2024</v>
      </c>
      <c r="I66" s="275">
        <v>2025</v>
      </c>
      <c r="J66" s="7">
        <v>432000</v>
      </c>
      <c r="K66" s="7">
        <v>0</v>
      </c>
      <c r="L66" s="237">
        <f t="shared" si="80"/>
        <v>432000</v>
      </c>
      <c r="M66" s="7">
        <v>432000</v>
      </c>
      <c r="N66" s="7">
        <v>0</v>
      </c>
      <c r="O66" s="237">
        <f t="shared" si="82"/>
        <v>432000</v>
      </c>
      <c r="P66" s="7">
        <v>0</v>
      </c>
      <c r="Q66" s="7">
        <v>0</v>
      </c>
      <c r="R66" s="237">
        <f t="shared" si="84"/>
        <v>0</v>
      </c>
      <c r="S66" s="161"/>
      <c r="T66" s="161"/>
      <c r="U66" s="237">
        <f t="shared" si="85"/>
        <v>0</v>
      </c>
      <c r="V66" s="161"/>
      <c r="W66" s="161"/>
      <c r="X66" s="237">
        <f t="shared" si="86"/>
        <v>0</v>
      </c>
      <c r="Y66" s="161"/>
      <c r="Z66" s="161"/>
      <c r="AA66" s="237">
        <f t="shared" si="87"/>
        <v>0</v>
      </c>
      <c r="AB66" s="161"/>
      <c r="AC66" s="161"/>
      <c r="AD66" s="237">
        <f t="shared" si="88"/>
        <v>0</v>
      </c>
      <c r="AE66" s="115">
        <f t="shared" si="95"/>
        <v>864000</v>
      </c>
      <c r="AF66" s="115">
        <f t="shared" si="95"/>
        <v>0</v>
      </c>
      <c r="AG66" s="237">
        <f t="shared" si="97"/>
        <v>864000</v>
      </c>
      <c r="AH66" s="161">
        <v>864000</v>
      </c>
      <c r="AI66" s="161">
        <v>0</v>
      </c>
      <c r="AJ66" s="237">
        <f t="shared" si="90"/>
        <v>864000</v>
      </c>
      <c r="AK66" s="161">
        <v>0</v>
      </c>
      <c r="AL66" s="161">
        <v>0</v>
      </c>
      <c r="AM66" s="161"/>
      <c r="AN66" s="227">
        <f t="shared" si="92"/>
        <v>0</v>
      </c>
      <c r="AO66" s="161">
        <v>0</v>
      </c>
      <c r="AP66" s="161">
        <v>0</v>
      </c>
      <c r="AQ66" s="237">
        <f t="shared" si="96"/>
        <v>0</v>
      </c>
      <c r="AR66" s="240">
        <f t="shared" si="94"/>
        <v>0</v>
      </c>
      <c r="AS66" s="53"/>
      <c r="AT66" s="53"/>
    </row>
    <row r="67" spans="2:46" s="4" customFormat="1" ht="69.75" customHeight="1" x14ac:dyDescent="0.2">
      <c r="B67" s="38" t="s">
        <v>226</v>
      </c>
      <c r="C67" s="284" t="s">
        <v>234</v>
      </c>
      <c r="D67" s="103"/>
      <c r="E67" s="83"/>
      <c r="F67" s="276" t="s">
        <v>251</v>
      </c>
      <c r="G67" s="276" t="s">
        <v>252</v>
      </c>
      <c r="H67" s="275">
        <v>2024</v>
      </c>
      <c r="I67" s="275">
        <v>2025</v>
      </c>
      <c r="J67" s="7">
        <v>432000</v>
      </c>
      <c r="K67" s="7">
        <v>0</v>
      </c>
      <c r="L67" s="237">
        <f t="shared" si="80"/>
        <v>432000</v>
      </c>
      <c r="M67" s="7">
        <v>432000</v>
      </c>
      <c r="N67" s="7">
        <v>0</v>
      </c>
      <c r="O67" s="237">
        <f t="shared" si="82"/>
        <v>432000</v>
      </c>
      <c r="P67" s="7">
        <v>0</v>
      </c>
      <c r="Q67" s="7">
        <v>0</v>
      </c>
      <c r="R67" s="237">
        <f t="shared" si="84"/>
        <v>0</v>
      </c>
      <c r="S67" s="161"/>
      <c r="T67" s="161"/>
      <c r="U67" s="237">
        <f t="shared" si="85"/>
        <v>0</v>
      </c>
      <c r="V67" s="161"/>
      <c r="W67" s="161"/>
      <c r="X67" s="237">
        <f t="shared" si="86"/>
        <v>0</v>
      </c>
      <c r="Y67" s="161"/>
      <c r="Z67" s="161"/>
      <c r="AA67" s="237">
        <f t="shared" si="87"/>
        <v>0</v>
      </c>
      <c r="AB67" s="161"/>
      <c r="AC67" s="161"/>
      <c r="AD67" s="237">
        <f t="shared" si="88"/>
        <v>0</v>
      </c>
      <c r="AE67" s="115">
        <f t="shared" si="95"/>
        <v>864000</v>
      </c>
      <c r="AF67" s="115">
        <f t="shared" si="95"/>
        <v>0</v>
      </c>
      <c r="AG67" s="237">
        <f t="shared" si="97"/>
        <v>864000</v>
      </c>
      <c r="AH67" s="161">
        <v>0</v>
      </c>
      <c r="AI67" s="161">
        <v>0</v>
      </c>
      <c r="AJ67" s="237">
        <f t="shared" si="90"/>
        <v>0</v>
      </c>
      <c r="AK67" s="161">
        <v>0</v>
      </c>
      <c r="AL67" s="161">
        <v>0</v>
      </c>
      <c r="AM67" s="161"/>
      <c r="AN67" s="227">
        <f t="shared" si="92"/>
        <v>0</v>
      </c>
      <c r="AO67" s="161">
        <v>0</v>
      </c>
      <c r="AP67" s="161">
        <v>0</v>
      </c>
      <c r="AQ67" s="237">
        <f t="shared" si="96"/>
        <v>0</v>
      </c>
      <c r="AR67" s="240">
        <f t="shared" si="94"/>
        <v>-864000</v>
      </c>
      <c r="AS67" s="53"/>
      <c r="AT67" s="53"/>
    </row>
    <row r="68" spans="2:46" s="4" customFormat="1" ht="69.75" customHeight="1" x14ac:dyDescent="0.2">
      <c r="B68" s="38" t="s">
        <v>227</v>
      </c>
      <c r="C68" s="284" t="s">
        <v>235</v>
      </c>
      <c r="D68" s="103"/>
      <c r="E68" s="83" t="s">
        <v>355</v>
      </c>
      <c r="F68" s="276" t="s">
        <v>219</v>
      </c>
      <c r="G68" s="276" t="s">
        <v>253</v>
      </c>
      <c r="H68" s="275">
        <v>2024</v>
      </c>
      <c r="I68" s="275">
        <v>2025</v>
      </c>
      <c r="J68" s="7">
        <v>648000</v>
      </c>
      <c r="K68" s="7">
        <v>0</v>
      </c>
      <c r="L68" s="237">
        <f t="shared" si="80"/>
        <v>648000</v>
      </c>
      <c r="M68" s="161">
        <v>648000</v>
      </c>
      <c r="N68" s="7">
        <v>0</v>
      </c>
      <c r="O68" s="237">
        <f t="shared" si="82"/>
        <v>648000</v>
      </c>
      <c r="P68" s="7">
        <v>0</v>
      </c>
      <c r="Q68" s="7">
        <v>0</v>
      </c>
      <c r="R68" s="237">
        <f t="shared" si="84"/>
        <v>0</v>
      </c>
      <c r="S68" s="161"/>
      <c r="T68" s="161"/>
      <c r="U68" s="237">
        <f t="shared" si="85"/>
        <v>0</v>
      </c>
      <c r="V68" s="161"/>
      <c r="W68" s="161"/>
      <c r="X68" s="237">
        <f t="shared" si="86"/>
        <v>0</v>
      </c>
      <c r="Y68" s="161"/>
      <c r="Z68" s="161"/>
      <c r="AA68" s="237">
        <f t="shared" si="87"/>
        <v>0</v>
      </c>
      <c r="AB68" s="161"/>
      <c r="AC68" s="161"/>
      <c r="AD68" s="237">
        <f t="shared" si="88"/>
        <v>0</v>
      </c>
      <c r="AE68" s="115">
        <f t="shared" si="95"/>
        <v>1296000</v>
      </c>
      <c r="AF68" s="115">
        <f t="shared" si="95"/>
        <v>0</v>
      </c>
      <c r="AG68" s="237">
        <f t="shared" si="97"/>
        <v>1296000</v>
      </c>
      <c r="AH68" s="161">
        <v>0</v>
      </c>
      <c r="AI68" s="161">
        <v>0</v>
      </c>
      <c r="AJ68" s="237">
        <f t="shared" si="90"/>
        <v>0</v>
      </c>
      <c r="AK68" s="161">
        <v>0</v>
      </c>
      <c r="AL68" s="161">
        <v>0</v>
      </c>
      <c r="AM68" s="161"/>
      <c r="AN68" s="227">
        <f t="shared" si="92"/>
        <v>0</v>
      </c>
      <c r="AO68" s="161">
        <v>0</v>
      </c>
      <c r="AP68" s="161">
        <v>0</v>
      </c>
      <c r="AQ68" s="237">
        <f t="shared" si="96"/>
        <v>0</v>
      </c>
      <c r="AR68" s="240">
        <f t="shared" si="94"/>
        <v>-1296000</v>
      </c>
      <c r="AS68" s="53"/>
      <c r="AT68" s="53"/>
    </row>
    <row r="69" spans="2:46" s="4" customFormat="1" ht="69.75" customHeight="1" x14ac:dyDescent="0.2">
      <c r="B69" s="38" t="s">
        <v>228</v>
      </c>
      <c r="C69" s="284" t="s">
        <v>236</v>
      </c>
      <c r="D69" s="103"/>
      <c r="E69" s="83" t="s">
        <v>124</v>
      </c>
      <c r="F69" s="276" t="s">
        <v>123</v>
      </c>
      <c r="G69" s="276" t="s">
        <v>400</v>
      </c>
      <c r="H69" s="275">
        <v>2024</v>
      </c>
      <c r="I69" s="275">
        <v>2025</v>
      </c>
      <c r="J69" s="7">
        <v>432000</v>
      </c>
      <c r="K69" s="7">
        <v>0</v>
      </c>
      <c r="L69" s="237">
        <f t="shared" si="80"/>
        <v>432000</v>
      </c>
      <c r="M69" s="7">
        <v>432000</v>
      </c>
      <c r="N69" s="7">
        <v>0</v>
      </c>
      <c r="O69" s="237">
        <f t="shared" si="82"/>
        <v>432000</v>
      </c>
      <c r="P69" s="7">
        <v>0</v>
      </c>
      <c r="Q69" s="7">
        <v>0</v>
      </c>
      <c r="R69" s="237">
        <f t="shared" si="84"/>
        <v>0</v>
      </c>
      <c r="S69" s="161"/>
      <c r="T69" s="161"/>
      <c r="U69" s="237">
        <f t="shared" si="85"/>
        <v>0</v>
      </c>
      <c r="V69" s="161"/>
      <c r="W69" s="161"/>
      <c r="X69" s="237">
        <f t="shared" si="86"/>
        <v>0</v>
      </c>
      <c r="Y69" s="161"/>
      <c r="Z69" s="161"/>
      <c r="AA69" s="237">
        <f t="shared" si="87"/>
        <v>0</v>
      </c>
      <c r="AB69" s="161"/>
      <c r="AC69" s="161"/>
      <c r="AD69" s="237">
        <f t="shared" si="88"/>
        <v>0</v>
      </c>
      <c r="AE69" s="115">
        <f t="shared" si="95"/>
        <v>864000</v>
      </c>
      <c r="AF69" s="115">
        <f t="shared" si="95"/>
        <v>0</v>
      </c>
      <c r="AG69" s="237">
        <f t="shared" si="97"/>
        <v>864000</v>
      </c>
      <c r="AH69" s="161">
        <v>0</v>
      </c>
      <c r="AI69" s="161">
        <v>0</v>
      </c>
      <c r="AJ69" s="237">
        <f t="shared" si="90"/>
        <v>0</v>
      </c>
      <c r="AK69" s="161">
        <v>0</v>
      </c>
      <c r="AL69" s="161">
        <v>0</v>
      </c>
      <c r="AM69" s="161"/>
      <c r="AN69" s="227">
        <f t="shared" si="92"/>
        <v>0</v>
      </c>
      <c r="AO69" s="161">
        <v>0</v>
      </c>
      <c r="AP69" s="161">
        <v>0</v>
      </c>
      <c r="AQ69" s="237">
        <f t="shared" si="96"/>
        <v>0</v>
      </c>
      <c r="AR69" s="240">
        <f t="shared" si="94"/>
        <v>-864000</v>
      </c>
      <c r="AS69" s="53"/>
      <c r="AT69" s="53"/>
    </row>
    <row r="70" spans="2:46" s="4" customFormat="1" ht="93.75" customHeight="1" x14ac:dyDescent="0.2">
      <c r="B70" s="38" t="s">
        <v>237</v>
      </c>
      <c r="C70" s="277" t="s">
        <v>243</v>
      </c>
      <c r="D70" s="103"/>
      <c r="E70" s="83" t="s">
        <v>124</v>
      </c>
      <c r="F70" s="276" t="s">
        <v>123</v>
      </c>
      <c r="G70" s="276" t="s">
        <v>254</v>
      </c>
      <c r="H70" s="275">
        <v>2024</v>
      </c>
      <c r="I70" s="275">
        <v>2025</v>
      </c>
      <c r="J70" s="7">
        <v>864000</v>
      </c>
      <c r="K70" s="7">
        <v>0</v>
      </c>
      <c r="L70" s="237">
        <f t="shared" si="80"/>
        <v>864000</v>
      </c>
      <c r="M70" s="7">
        <v>864000</v>
      </c>
      <c r="N70" s="7">
        <v>0</v>
      </c>
      <c r="O70" s="237">
        <f t="shared" si="82"/>
        <v>864000</v>
      </c>
      <c r="P70" s="7">
        <v>0</v>
      </c>
      <c r="Q70" s="7">
        <v>0</v>
      </c>
      <c r="R70" s="237">
        <f t="shared" si="84"/>
        <v>0</v>
      </c>
      <c r="S70" s="161"/>
      <c r="T70" s="7"/>
      <c r="U70" s="237">
        <f t="shared" si="85"/>
        <v>0</v>
      </c>
      <c r="V70" s="161"/>
      <c r="W70" s="7"/>
      <c r="X70" s="237">
        <f t="shared" si="86"/>
        <v>0</v>
      </c>
      <c r="Y70" s="161"/>
      <c r="Z70" s="161"/>
      <c r="AA70" s="237">
        <f t="shared" ref="AA70:AA74" si="98">Y70+Z70</f>
        <v>0</v>
      </c>
      <c r="AB70" s="161"/>
      <c r="AC70" s="161"/>
      <c r="AD70" s="237">
        <f t="shared" ref="AD70:AD74" si="99">AB70+AC70</f>
        <v>0</v>
      </c>
      <c r="AE70" s="241">
        <f t="shared" ref="AE70:AF74" si="100">J70+M70+P70+S70+V70+Y70+AB70</f>
        <v>1728000</v>
      </c>
      <c r="AF70" s="115">
        <f t="shared" si="100"/>
        <v>0</v>
      </c>
      <c r="AG70" s="237">
        <f t="shared" ref="AG70:AG73" si="101">AE70+AF70</f>
        <v>1728000</v>
      </c>
      <c r="AH70" s="161">
        <v>0</v>
      </c>
      <c r="AI70" s="7">
        <v>0</v>
      </c>
      <c r="AJ70" s="237">
        <f t="shared" si="90"/>
        <v>0</v>
      </c>
      <c r="AK70" s="161">
        <v>0</v>
      </c>
      <c r="AL70" s="161">
        <v>0</v>
      </c>
      <c r="AM70" s="161"/>
      <c r="AN70" s="227">
        <f t="shared" si="92"/>
        <v>0</v>
      </c>
      <c r="AO70" s="161">
        <v>0</v>
      </c>
      <c r="AP70" s="7">
        <v>0</v>
      </c>
      <c r="AQ70" s="237">
        <f t="shared" ref="AQ70:AQ73" si="102">SUM(AO70:AP70)</f>
        <v>0</v>
      </c>
      <c r="AR70" s="240">
        <f t="shared" ref="AR70:AR73" si="103">SUM(AQ70+AN70+AJ70)-AG70</f>
        <v>-1728000</v>
      </c>
      <c r="AS70" s="53"/>
      <c r="AT70" s="53"/>
    </row>
    <row r="71" spans="2:46" s="4" customFormat="1" ht="93.75" customHeight="1" x14ac:dyDescent="0.2">
      <c r="B71" s="38" t="s">
        <v>238</v>
      </c>
      <c r="C71" s="277" t="s">
        <v>387</v>
      </c>
      <c r="D71" s="103"/>
      <c r="E71" s="83" t="s">
        <v>124</v>
      </c>
      <c r="F71" s="276" t="s">
        <v>123</v>
      </c>
      <c r="G71" s="276" t="s">
        <v>388</v>
      </c>
      <c r="H71" s="275">
        <v>2024</v>
      </c>
      <c r="I71" s="275">
        <v>2025</v>
      </c>
      <c r="J71" s="7">
        <v>864000</v>
      </c>
      <c r="K71" s="7">
        <v>0</v>
      </c>
      <c r="L71" s="237">
        <f t="shared" ref="L71:L74" si="104">SUM(J71:K71)</f>
        <v>864000</v>
      </c>
      <c r="M71" s="7">
        <v>864000</v>
      </c>
      <c r="N71" s="7">
        <v>0</v>
      </c>
      <c r="O71" s="237">
        <f t="shared" ref="O71:O74" si="105">SUM(M71:N71)</f>
        <v>864000</v>
      </c>
      <c r="P71" s="7">
        <v>0</v>
      </c>
      <c r="Q71" s="7">
        <v>0</v>
      </c>
      <c r="R71" s="237">
        <f t="shared" ref="R71:R74" si="106">SUM(P71:Q71)</f>
        <v>0</v>
      </c>
      <c r="S71" s="161"/>
      <c r="T71" s="7"/>
      <c r="U71" s="237">
        <f t="shared" ref="U71:U74" si="107">SUM(S71:T71)</f>
        <v>0</v>
      </c>
      <c r="V71" s="161"/>
      <c r="W71" s="7"/>
      <c r="X71" s="237">
        <f t="shared" si="86"/>
        <v>0</v>
      </c>
      <c r="Y71" s="161"/>
      <c r="Z71" s="161"/>
      <c r="AA71" s="237">
        <f t="shared" si="98"/>
        <v>0</v>
      </c>
      <c r="AB71" s="161"/>
      <c r="AC71" s="161"/>
      <c r="AD71" s="237">
        <f t="shared" si="99"/>
        <v>0</v>
      </c>
      <c r="AE71" s="115">
        <f t="shared" si="100"/>
        <v>1728000</v>
      </c>
      <c r="AF71" s="115">
        <f t="shared" si="100"/>
        <v>0</v>
      </c>
      <c r="AG71" s="237">
        <f t="shared" si="101"/>
        <v>1728000</v>
      </c>
      <c r="AH71" s="161">
        <v>0</v>
      </c>
      <c r="AI71" s="7">
        <v>0</v>
      </c>
      <c r="AJ71" s="237">
        <f t="shared" ref="AJ71:AJ74" si="108">SUM(AH71:AI71)</f>
        <v>0</v>
      </c>
      <c r="AK71" s="161">
        <v>0</v>
      </c>
      <c r="AL71" s="161">
        <v>0</v>
      </c>
      <c r="AM71" s="161"/>
      <c r="AN71" s="227">
        <f t="shared" si="92"/>
        <v>0</v>
      </c>
      <c r="AO71" s="161">
        <v>0</v>
      </c>
      <c r="AP71" s="7">
        <v>0</v>
      </c>
      <c r="AQ71" s="237">
        <f t="shared" si="102"/>
        <v>0</v>
      </c>
      <c r="AR71" s="240">
        <f t="shared" si="103"/>
        <v>-1728000</v>
      </c>
      <c r="AS71" s="53"/>
      <c r="AT71" s="53"/>
    </row>
    <row r="72" spans="2:46" s="4" customFormat="1" ht="93.75" customHeight="1" x14ac:dyDescent="0.2">
      <c r="B72" s="38" t="s">
        <v>239</v>
      </c>
      <c r="C72" s="277" t="s">
        <v>244</v>
      </c>
      <c r="D72" s="103"/>
      <c r="E72" s="83" t="s">
        <v>124</v>
      </c>
      <c r="F72" s="276" t="s">
        <v>123</v>
      </c>
      <c r="G72" s="276" t="s">
        <v>255</v>
      </c>
      <c r="H72" s="275">
        <v>2024</v>
      </c>
      <c r="I72" s="275">
        <v>2025</v>
      </c>
      <c r="J72" s="7">
        <v>216000</v>
      </c>
      <c r="K72" s="7">
        <v>0</v>
      </c>
      <c r="L72" s="237">
        <f t="shared" si="104"/>
        <v>216000</v>
      </c>
      <c r="M72" s="7">
        <v>216000</v>
      </c>
      <c r="N72" s="7">
        <v>0</v>
      </c>
      <c r="O72" s="237">
        <f t="shared" si="105"/>
        <v>216000</v>
      </c>
      <c r="P72" s="7">
        <v>0</v>
      </c>
      <c r="Q72" s="7">
        <v>0</v>
      </c>
      <c r="R72" s="237">
        <f t="shared" si="106"/>
        <v>0</v>
      </c>
      <c r="S72" s="161"/>
      <c r="T72" s="7"/>
      <c r="U72" s="237">
        <f t="shared" si="107"/>
        <v>0</v>
      </c>
      <c r="V72" s="161"/>
      <c r="W72" s="7"/>
      <c r="X72" s="237">
        <f t="shared" si="86"/>
        <v>0</v>
      </c>
      <c r="Y72" s="161"/>
      <c r="Z72" s="161"/>
      <c r="AA72" s="237">
        <f t="shared" si="98"/>
        <v>0</v>
      </c>
      <c r="AB72" s="161"/>
      <c r="AC72" s="161"/>
      <c r="AD72" s="237">
        <f t="shared" si="99"/>
        <v>0</v>
      </c>
      <c r="AE72" s="115">
        <f t="shared" si="100"/>
        <v>432000</v>
      </c>
      <c r="AF72" s="115">
        <f t="shared" si="100"/>
        <v>0</v>
      </c>
      <c r="AG72" s="237">
        <f t="shared" si="101"/>
        <v>432000</v>
      </c>
      <c r="AH72" s="161">
        <v>0</v>
      </c>
      <c r="AI72" s="7">
        <v>0</v>
      </c>
      <c r="AJ72" s="237">
        <f t="shared" si="108"/>
        <v>0</v>
      </c>
      <c r="AK72" s="161">
        <v>0</v>
      </c>
      <c r="AL72" s="161">
        <v>0</v>
      </c>
      <c r="AM72" s="161"/>
      <c r="AN72" s="227">
        <f t="shared" si="92"/>
        <v>0</v>
      </c>
      <c r="AO72" s="161">
        <v>0</v>
      </c>
      <c r="AP72" s="7">
        <v>0</v>
      </c>
      <c r="AQ72" s="237">
        <f t="shared" si="102"/>
        <v>0</v>
      </c>
      <c r="AR72" s="240">
        <f t="shared" si="103"/>
        <v>-432000</v>
      </c>
      <c r="AS72" s="53"/>
      <c r="AT72" s="53"/>
    </row>
    <row r="73" spans="2:46" s="4" customFormat="1" ht="93.75" customHeight="1" x14ac:dyDescent="0.2">
      <c r="B73" s="38" t="s">
        <v>240</v>
      </c>
      <c r="C73" s="283" t="s">
        <v>245</v>
      </c>
      <c r="D73" s="103"/>
      <c r="E73" s="83" t="s">
        <v>124</v>
      </c>
      <c r="F73" s="276" t="s">
        <v>123</v>
      </c>
      <c r="G73" s="276" t="s">
        <v>256</v>
      </c>
      <c r="H73" s="275">
        <v>2024</v>
      </c>
      <c r="I73" s="275">
        <v>2025</v>
      </c>
      <c r="J73" s="7">
        <v>864000</v>
      </c>
      <c r="K73" s="7">
        <v>0</v>
      </c>
      <c r="L73" s="237">
        <f t="shared" si="104"/>
        <v>864000</v>
      </c>
      <c r="M73" s="7">
        <v>864000</v>
      </c>
      <c r="N73" s="7">
        <v>0</v>
      </c>
      <c r="O73" s="237">
        <f t="shared" si="105"/>
        <v>864000</v>
      </c>
      <c r="P73" s="7">
        <v>0</v>
      </c>
      <c r="Q73" s="7">
        <v>0</v>
      </c>
      <c r="R73" s="237">
        <f t="shared" si="106"/>
        <v>0</v>
      </c>
      <c r="S73" s="161"/>
      <c r="T73" s="7"/>
      <c r="U73" s="237">
        <f t="shared" si="107"/>
        <v>0</v>
      </c>
      <c r="V73" s="161"/>
      <c r="W73" s="7"/>
      <c r="X73" s="237">
        <f t="shared" si="86"/>
        <v>0</v>
      </c>
      <c r="Y73" s="161"/>
      <c r="Z73" s="161"/>
      <c r="AA73" s="237">
        <f t="shared" si="98"/>
        <v>0</v>
      </c>
      <c r="AB73" s="161"/>
      <c r="AC73" s="161"/>
      <c r="AD73" s="237">
        <f t="shared" si="99"/>
        <v>0</v>
      </c>
      <c r="AE73" s="115">
        <f t="shared" si="100"/>
        <v>1728000</v>
      </c>
      <c r="AF73" s="115">
        <f t="shared" si="100"/>
        <v>0</v>
      </c>
      <c r="AG73" s="237">
        <f t="shared" si="101"/>
        <v>1728000</v>
      </c>
      <c r="AH73" s="161">
        <v>0</v>
      </c>
      <c r="AI73" s="7">
        <v>0</v>
      </c>
      <c r="AJ73" s="237">
        <f t="shared" si="108"/>
        <v>0</v>
      </c>
      <c r="AK73" s="161">
        <v>0</v>
      </c>
      <c r="AL73" s="161">
        <v>0</v>
      </c>
      <c r="AM73" s="161"/>
      <c r="AN73" s="227">
        <f t="shared" si="92"/>
        <v>0</v>
      </c>
      <c r="AO73" s="161">
        <v>0</v>
      </c>
      <c r="AP73" s="7">
        <v>0</v>
      </c>
      <c r="AQ73" s="237">
        <f t="shared" si="102"/>
        <v>0</v>
      </c>
      <c r="AR73" s="240">
        <f t="shared" si="103"/>
        <v>-1728000</v>
      </c>
      <c r="AS73" s="53"/>
      <c r="AT73" s="53"/>
    </row>
    <row r="74" spans="2:46" s="4" customFormat="1" ht="69.599999999999994" customHeight="1" thickBot="1" x14ac:dyDescent="0.25">
      <c r="B74" s="38" t="s">
        <v>241</v>
      </c>
      <c r="C74" s="289" t="s">
        <v>246</v>
      </c>
      <c r="D74" s="103"/>
      <c r="E74" s="83" t="s">
        <v>124</v>
      </c>
      <c r="F74" s="276" t="s">
        <v>123</v>
      </c>
      <c r="G74" s="276" t="s">
        <v>257</v>
      </c>
      <c r="H74" s="275">
        <v>2024</v>
      </c>
      <c r="I74" s="275">
        <v>2025</v>
      </c>
      <c r="J74" s="7">
        <v>780000</v>
      </c>
      <c r="K74" s="7">
        <v>0</v>
      </c>
      <c r="L74" s="237">
        <f t="shared" si="104"/>
        <v>780000</v>
      </c>
      <c r="M74" s="7">
        <v>180000</v>
      </c>
      <c r="N74" s="7">
        <v>0</v>
      </c>
      <c r="O74" s="237">
        <f t="shared" si="105"/>
        <v>180000</v>
      </c>
      <c r="P74" s="7">
        <v>0</v>
      </c>
      <c r="Q74" s="7">
        <v>0</v>
      </c>
      <c r="R74" s="237">
        <f t="shared" si="106"/>
        <v>0</v>
      </c>
      <c r="S74" s="161"/>
      <c r="T74" s="7"/>
      <c r="U74" s="237">
        <f t="shared" si="107"/>
        <v>0</v>
      </c>
      <c r="V74" s="161"/>
      <c r="W74" s="7"/>
      <c r="X74" s="237">
        <f t="shared" si="86"/>
        <v>0</v>
      </c>
      <c r="Y74" s="161"/>
      <c r="Z74" s="161"/>
      <c r="AA74" s="237">
        <f t="shared" si="98"/>
        <v>0</v>
      </c>
      <c r="AB74" s="161"/>
      <c r="AC74" s="161"/>
      <c r="AD74" s="237">
        <f t="shared" si="99"/>
        <v>0</v>
      </c>
      <c r="AE74" s="115">
        <f t="shared" si="100"/>
        <v>960000</v>
      </c>
      <c r="AF74" s="115">
        <f t="shared" si="100"/>
        <v>0</v>
      </c>
      <c r="AG74" s="237">
        <f t="shared" ref="AG74" si="109">SUM(AE74:AF74)</f>
        <v>960000</v>
      </c>
      <c r="AH74" s="161">
        <v>0</v>
      </c>
      <c r="AI74" s="7">
        <v>0</v>
      </c>
      <c r="AJ74" s="237">
        <f t="shared" si="108"/>
        <v>0</v>
      </c>
      <c r="AK74" s="161">
        <v>0</v>
      </c>
      <c r="AL74" s="161">
        <v>0</v>
      </c>
      <c r="AM74" s="161"/>
      <c r="AN74" s="227">
        <f t="shared" si="92"/>
        <v>0</v>
      </c>
      <c r="AO74" s="161">
        <v>0</v>
      </c>
      <c r="AP74" s="7">
        <v>0</v>
      </c>
      <c r="AQ74" s="237">
        <f t="shared" si="96"/>
        <v>0</v>
      </c>
      <c r="AR74" s="240">
        <f t="shared" ref="AR74" si="110">SUM(AQ74+AN74+AJ74)-AG74</f>
        <v>-960000</v>
      </c>
      <c r="AS74" s="53"/>
      <c r="AT74" s="53"/>
    </row>
    <row r="75" spans="2:46" s="4" customFormat="1" ht="30" customHeight="1" thickBot="1" x14ac:dyDescent="0.25">
      <c r="B75" s="144"/>
      <c r="C75" s="145" t="s">
        <v>11</v>
      </c>
      <c r="D75" s="116"/>
      <c r="E75" s="116"/>
      <c r="F75" s="96"/>
      <c r="G75" s="96"/>
      <c r="H75" s="96"/>
      <c r="I75" s="96"/>
      <c r="J75" s="160">
        <f t="shared" ref="J75:R75" si="111">J61</f>
        <v>7637390</v>
      </c>
      <c r="K75" s="160">
        <f t="shared" si="111"/>
        <v>0</v>
      </c>
      <c r="L75" s="160">
        <f t="shared" si="111"/>
        <v>7637390</v>
      </c>
      <c r="M75" s="160">
        <f t="shared" si="111"/>
        <v>6768000</v>
      </c>
      <c r="N75" s="160">
        <f t="shared" si="111"/>
        <v>0</v>
      </c>
      <c r="O75" s="160">
        <f t="shared" si="111"/>
        <v>6768000</v>
      </c>
      <c r="P75" s="160">
        <f t="shared" si="111"/>
        <v>0</v>
      </c>
      <c r="Q75" s="160">
        <f t="shared" si="111"/>
        <v>0</v>
      </c>
      <c r="R75" s="160">
        <f t="shared" si="111"/>
        <v>0</v>
      </c>
      <c r="S75" s="160" t="e">
        <f>S61+#REF!+#REF!</f>
        <v>#REF!</v>
      </c>
      <c r="T75" s="160" t="e">
        <f>T61+#REF!+#REF!</f>
        <v>#REF!</v>
      </c>
      <c r="U75" s="160" t="e">
        <f>U61+#REF!+#REF!</f>
        <v>#REF!</v>
      </c>
      <c r="V75" s="160" t="e">
        <f>V61+#REF!+#REF!</f>
        <v>#REF!</v>
      </c>
      <c r="W75" s="160" t="e">
        <f>W61+#REF!+#REF!</f>
        <v>#REF!</v>
      </c>
      <c r="X75" s="160" t="e">
        <f>X61+#REF!+#REF!</f>
        <v>#REF!</v>
      </c>
      <c r="Y75" s="160" t="e">
        <f>Y61+#REF!+#REF!</f>
        <v>#REF!</v>
      </c>
      <c r="Z75" s="160" t="e">
        <f>Z61+#REF!+#REF!</f>
        <v>#REF!</v>
      </c>
      <c r="AA75" s="160" t="e">
        <f>AA61+#REF!+#REF!</f>
        <v>#REF!</v>
      </c>
      <c r="AB75" s="160" t="e">
        <f>AB61+#REF!+#REF!</f>
        <v>#REF!</v>
      </c>
      <c r="AC75" s="160" t="e">
        <f>AC61+#REF!+#REF!</f>
        <v>#REF!</v>
      </c>
      <c r="AD75" s="160" t="e">
        <f>AD61+#REF!+#REF!</f>
        <v>#REF!</v>
      </c>
      <c r="AE75" s="160">
        <f>AE61</f>
        <v>14405390</v>
      </c>
      <c r="AF75" s="160">
        <f>AF61</f>
        <v>0</v>
      </c>
      <c r="AG75" s="160">
        <f t="shared" ref="AG75:AR75" si="112">AG61</f>
        <v>14405390</v>
      </c>
      <c r="AH75" s="160">
        <f t="shared" si="112"/>
        <v>1781390</v>
      </c>
      <c r="AI75" s="160">
        <f t="shared" si="112"/>
        <v>0</v>
      </c>
      <c r="AJ75" s="160">
        <f t="shared" si="112"/>
        <v>1781390</v>
      </c>
      <c r="AK75" s="160">
        <f t="shared" si="112"/>
        <v>0</v>
      </c>
      <c r="AL75" s="160">
        <f t="shared" si="112"/>
        <v>0</v>
      </c>
      <c r="AM75" s="160">
        <f t="shared" si="112"/>
        <v>0</v>
      </c>
      <c r="AN75" s="160">
        <f t="shared" si="112"/>
        <v>0</v>
      </c>
      <c r="AO75" s="160">
        <f t="shared" si="112"/>
        <v>0</v>
      </c>
      <c r="AP75" s="160">
        <f t="shared" si="112"/>
        <v>0</v>
      </c>
      <c r="AQ75" s="160">
        <f t="shared" si="112"/>
        <v>0</v>
      </c>
      <c r="AR75" s="160">
        <f t="shared" si="112"/>
        <v>-12624000</v>
      </c>
      <c r="AS75" s="53"/>
      <c r="AT75" s="53"/>
    </row>
    <row r="76" spans="2:46" s="4" customFormat="1" ht="31.9" customHeight="1" thickBot="1" x14ac:dyDescent="0.25">
      <c r="B76" s="92"/>
      <c r="C76" s="367" t="s">
        <v>242</v>
      </c>
      <c r="D76" s="368"/>
      <c r="E76" s="97"/>
      <c r="F76" s="93"/>
      <c r="G76" s="93"/>
      <c r="H76" s="93"/>
      <c r="I76" s="93"/>
      <c r="J76" s="94">
        <f>J75+J58</f>
        <v>43267531</v>
      </c>
      <c r="K76" s="94">
        <f t="shared" ref="K76:AF76" si="113">K75+K58</f>
        <v>0</v>
      </c>
      <c r="L76" s="94">
        <f t="shared" si="113"/>
        <v>43267531</v>
      </c>
      <c r="M76" s="94">
        <f t="shared" si="113"/>
        <v>23597905</v>
      </c>
      <c r="N76" s="94">
        <f t="shared" si="113"/>
        <v>0</v>
      </c>
      <c r="O76" s="94">
        <f t="shared" si="113"/>
        <v>23597905</v>
      </c>
      <c r="P76" s="94">
        <f t="shared" si="113"/>
        <v>0</v>
      </c>
      <c r="Q76" s="94">
        <f t="shared" si="113"/>
        <v>0</v>
      </c>
      <c r="R76" s="94">
        <f t="shared" si="113"/>
        <v>0</v>
      </c>
      <c r="S76" s="94" t="e">
        <f t="shared" si="113"/>
        <v>#REF!</v>
      </c>
      <c r="T76" s="94" t="e">
        <f t="shared" si="113"/>
        <v>#REF!</v>
      </c>
      <c r="U76" s="94" t="e">
        <f t="shared" si="113"/>
        <v>#REF!</v>
      </c>
      <c r="V76" s="94" t="e">
        <f t="shared" si="113"/>
        <v>#REF!</v>
      </c>
      <c r="W76" s="94" t="e">
        <f t="shared" si="113"/>
        <v>#REF!</v>
      </c>
      <c r="X76" s="94" t="e">
        <f t="shared" si="113"/>
        <v>#REF!</v>
      </c>
      <c r="Y76" s="94" t="e">
        <f t="shared" si="113"/>
        <v>#REF!</v>
      </c>
      <c r="Z76" s="94" t="e">
        <f t="shared" si="113"/>
        <v>#REF!</v>
      </c>
      <c r="AA76" s="94" t="e">
        <f t="shared" si="113"/>
        <v>#REF!</v>
      </c>
      <c r="AB76" s="94" t="e">
        <f t="shared" si="113"/>
        <v>#REF!</v>
      </c>
      <c r="AC76" s="94" t="e">
        <f t="shared" si="113"/>
        <v>#REF!</v>
      </c>
      <c r="AD76" s="94" t="e">
        <f t="shared" si="113"/>
        <v>#REF!</v>
      </c>
      <c r="AE76" s="94">
        <f t="shared" si="113"/>
        <v>66865436</v>
      </c>
      <c r="AF76" s="94">
        <f t="shared" si="113"/>
        <v>0</v>
      </c>
      <c r="AG76" s="94">
        <f t="shared" ref="AG76" si="114">AG75+AG58</f>
        <v>66865436</v>
      </c>
      <c r="AH76" s="94">
        <f t="shared" ref="AH76" si="115">AH75+AH58</f>
        <v>52891436</v>
      </c>
      <c r="AI76" s="94">
        <f t="shared" ref="AI76" si="116">AI75+AI58</f>
        <v>0</v>
      </c>
      <c r="AJ76" s="94">
        <f t="shared" ref="AJ76" si="117">AJ75+AJ58</f>
        <v>52891436</v>
      </c>
      <c r="AK76" s="94">
        <f t="shared" ref="AK76" si="118">AK75+AK58</f>
        <v>0</v>
      </c>
      <c r="AL76" s="94">
        <f t="shared" ref="AL76" si="119">AL75+AL58</f>
        <v>0</v>
      </c>
      <c r="AM76" s="94">
        <f t="shared" ref="AM76" si="120">AM75+AM58</f>
        <v>0</v>
      </c>
      <c r="AN76" s="94">
        <f t="shared" ref="AN76" si="121">AN75+AN58</f>
        <v>0</v>
      </c>
      <c r="AO76" s="94">
        <f t="shared" ref="AO76" si="122">AO75+AO58</f>
        <v>0</v>
      </c>
      <c r="AP76" s="94">
        <f t="shared" ref="AP76" si="123">AP75+AP58</f>
        <v>0</v>
      </c>
      <c r="AQ76" s="94">
        <f t="shared" ref="AQ76" si="124">AQ75+AQ58</f>
        <v>0</v>
      </c>
      <c r="AR76" s="315">
        <f t="shared" ref="AR76" si="125">AR75+AR58</f>
        <v>-13974000</v>
      </c>
      <c r="AS76" s="54">
        <f>AR76/AG76</f>
        <v>-0.20898689720650293</v>
      </c>
      <c r="AT76" s="53"/>
    </row>
    <row r="77" spans="2:46" s="4" customFormat="1" ht="31.9" customHeight="1" thickBot="1" x14ac:dyDescent="0.3">
      <c r="B77" s="343" t="s">
        <v>261</v>
      </c>
      <c r="C77" s="361"/>
      <c r="D77" s="361"/>
      <c r="E77" s="361"/>
      <c r="F77" s="361"/>
      <c r="G77" s="361"/>
      <c r="H77" s="361"/>
      <c r="I77" s="361"/>
      <c r="J77" s="361"/>
      <c r="K77" s="361"/>
      <c r="L77" s="361"/>
      <c r="M77" s="361"/>
      <c r="N77" s="361"/>
      <c r="O77" s="361"/>
      <c r="P77" s="361"/>
      <c r="Q77" s="361"/>
      <c r="R77" s="361"/>
      <c r="S77" s="361"/>
      <c r="T77" s="361"/>
      <c r="U77" s="361"/>
      <c r="V77" s="361"/>
      <c r="W77" s="361"/>
      <c r="X77" s="361"/>
      <c r="Y77" s="361"/>
      <c r="Z77" s="361"/>
      <c r="AA77" s="361"/>
      <c r="AB77" s="361"/>
      <c r="AC77" s="361"/>
      <c r="AD77" s="361"/>
      <c r="AE77" s="361"/>
      <c r="AF77" s="361"/>
      <c r="AG77" s="361"/>
      <c r="AH77" s="361"/>
      <c r="AI77" s="361"/>
      <c r="AJ77" s="361"/>
      <c r="AK77" s="361"/>
      <c r="AL77" s="361"/>
      <c r="AM77" s="361"/>
      <c r="AN77" s="361"/>
      <c r="AO77" s="361"/>
      <c r="AP77" s="361"/>
      <c r="AQ77" s="361"/>
      <c r="AR77" s="362"/>
      <c r="AS77" s="56"/>
      <c r="AT77" s="53"/>
    </row>
    <row r="78" spans="2:46" ht="31.9" customHeight="1" thickBot="1" x14ac:dyDescent="0.25">
      <c r="B78" s="343" t="s">
        <v>371</v>
      </c>
      <c r="C78" s="344"/>
      <c r="D78" s="344"/>
      <c r="E78" s="344"/>
      <c r="F78" s="344"/>
      <c r="G78" s="344"/>
      <c r="H78" s="344"/>
      <c r="I78" s="344"/>
      <c r="J78" s="344"/>
      <c r="K78" s="344"/>
      <c r="L78" s="344"/>
      <c r="M78" s="344"/>
      <c r="N78" s="344"/>
      <c r="O78" s="344"/>
      <c r="P78" s="344"/>
      <c r="Q78" s="344"/>
      <c r="R78" s="344"/>
      <c r="S78" s="344"/>
      <c r="T78" s="344"/>
      <c r="U78" s="344"/>
      <c r="V78" s="344"/>
      <c r="W78" s="344"/>
      <c r="X78" s="344"/>
      <c r="Y78" s="344"/>
      <c r="Z78" s="344"/>
      <c r="AA78" s="344"/>
      <c r="AB78" s="344"/>
      <c r="AC78" s="344"/>
      <c r="AD78" s="344"/>
      <c r="AE78" s="344"/>
      <c r="AF78" s="344"/>
      <c r="AG78" s="344"/>
      <c r="AH78" s="344"/>
      <c r="AI78" s="344"/>
      <c r="AJ78" s="344"/>
      <c r="AK78" s="344"/>
      <c r="AL78" s="344"/>
      <c r="AM78" s="344"/>
      <c r="AN78" s="344"/>
      <c r="AO78" s="344"/>
      <c r="AP78" s="344"/>
      <c r="AQ78" s="344"/>
      <c r="AR78" s="345"/>
      <c r="AS78" s="52"/>
      <c r="AT78" s="52"/>
    </row>
    <row r="79" spans="2:46" s="4" customFormat="1" ht="31.9" customHeight="1" x14ac:dyDescent="0.2">
      <c r="B79" s="349" t="s">
        <v>0</v>
      </c>
      <c r="C79" s="346" t="s">
        <v>33</v>
      </c>
      <c r="D79" s="346" t="s">
        <v>1</v>
      </c>
      <c r="E79" s="65" t="s">
        <v>34</v>
      </c>
      <c r="F79" s="346" t="s">
        <v>70</v>
      </c>
      <c r="G79" s="346"/>
      <c r="H79" s="346" t="s">
        <v>38</v>
      </c>
      <c r="I79" s="346"/>
      <c r="J79" s="347" t="s">
        <v>41</v>
      </c>
      <c r="K79" s="347"/>
      <c r="L79" s="347"/>
      <c r="M79" s="347" t="s">
        <v>42</v>
      </c>
      <c r="N79" s="347"/>
      <c r="O79" s="347"/>
      <c r="P79" s="347" t="s">
        <v>76</v>
      </c>
      <c r="Q79" s="354"/>
      <c r="R79" s="354"/>
      <c r="S79" s="353" t="s">
        <v>111</v>
      </c>
      <c r="T79" s="353"/>
      <c r="U79" s="353"/>
      <c r="V79" s="353" t="s">
        <v>110</v>
      </c>
      <c r="W79" s="353"/>
      <c r="X79" s="353"/>
      <c r="Y79" s="353" t="s">
        <v>109</v>
      </c>
      <c r="Z79" s="353"/>
      <c r="AA79" s="353"/>
      <c r="AB79" s="353" t="s">
        <v>108</v>
      </c>
      <c r="AC79" s="353"/>
      <c r="AD79" s="353"/>
      <c r="AE79" s="353" t="s">
        <v>43</v>
      </c>
      <c r="AF79" s="354"/>
      <c r="AG79" s="354"/>
      <c r="AH79" s="347" t="s">
        <v>44</v>
      </c>
      <c r="AI79" s="347"/>
      <c r="AJ79" s="347"/>
      <c r="AK79" s="347"/>
      <c r="AL79" s="347"/>
      <c r="AM79" s="347"/>
      <c r="AN79" s="347"/>
      <c r="AO79" s="347" t="s">
        <v>49</v>
      </c>
      <c r="AP79" s="348"/>
      <c r="AQ79" s="348"/>
      <c r="AR79" s="363" t="s">
        <v>50</v>
      </c>
      <c r="AS79" s="53"/>
      <c r="AT79" s="53"/>
    </row>
    <row r="80" spans="2:46" s="4" customFormat="1" ht="31.9" customHeight="1" x14ac:dyDescent="0.2">
      <c r="B80" s="350"/>
      <c r="C80" s="323"/>
      <c r="D80" s="323"/>
      <c r="E80" s="323" t="s">
        <v>35</v>
      </c>
      <c r="F80" s="333" t="s">
        <v>36</v>
      </c>
      <c r="G80" s="333" t="s">
        <v>37</v>
      </c>
      <c r="H80" s="335" t="s">
        <v>39</v>
      </c>
      <c r="I80" s="335" t="s">
        <v>39</v>
      </c>
      <c r="J80" s="337"/>
      <c r="K80" s="337"/>
      <c r="L80" s="337"/>
      <c r="M80" s="337"/>
      <c r="N80" s="337"/>
      <c r="O80" s="337"/>
      <c r="P80" s="355"/>
      <c r="Q80" s="355"/>
      <c r="R80" s="355"/>
      <c r="S80" s="326"/>
      <c r="T80" s="326"/>
      <c r="U80" s="326"/>
      <c r="V80" s="326"/>
      <c r="W80" s="326"/>
      <c r="X80" s="326"/>
      <c r="Y80" s="326"/>
      <c r="Z80" s="326"/>
      <c r="AA80" s="326"/>
      <c r="AB80" s="326"/>
      <c r="AC80" s="326"/>
      <c r="AD80" s="326"/>
      <c r="AE80" s="355"/>
      <c r="AF80" s="355"/>
      <c r="AG80" s="355"/>
      <c r="AH80" s="337" t="s">
        <v>377</v>
      </c>
      <c r="AI80" s="338"/>
      <c r="AJ80" s="338"/>
      <c r="AK80" s="337" t="s">
        <v>46</v>
      </c>
      <c r="AL80" s="339"/>
      <c r="AM80" s="339"/>
      <c r="AN80" s="339"/>
      <c r="AO80" s="332" t="s">
        <v>378</v>
      </c>
      <c r="AP80" s="332"/>
      <c r="AQ80" s="332"/>
      <c r="AR80" s="364"/>
      <c r="AS80" s="53"/>
      <c r="AT80" s="53"/>
    </row>
    <row r="81" spans="2:46" s="4" customFormat="1" ht="31.9" customHeight="1" thickBot="1" x14ac:dyDescent="0.25">
      <c r="B81" s="352"/>
      <c r="C81" s="356"/>
      <c r="D81" s="356"/>
      <c r="E81" s="356"/>
      <c r="F81" s="357"/>
      <c r="G81" s="357"/>
      <c r="H81" s="358"/>
      <c r="I81" s="358"/>
      <c r="J81" s="67" t="s">
        <v>15</v>
      </c>
      <c r="K81" s="67" t="s">
        <v>16</v>
      </c>
      <c r="L81" s="67" t="s">
        <v>51</v>
      </c>
      <c r="M81" s="67" t="s">
        <v>15</v>
      </c>
      <c r="N81" s="67" t="s">
        <v>16</v>
      </c>
      <c r="O81" s="67" t="s">
        <v>51</v>
      </c>
      <c r="P81" s="67" t="s">
        <v>15</v>
      </c>
      <c r="Q81" s="67" t="s">
        <v>16</v>
      </c>
      <c r="R81" s="67" t="s">
        <v>51</v>
      </c>
      <c r="S81" s="67" t="s">
        <v>15</v>
      </c>
      <c r="T81" s="67" t="s">
        <v>16</v>
      </c>
      <c r="U81" s="67" t="s">
        <v>51</v>
      </c>
      <c r="V81" s="67" t="s">
        <v>15</v>
      </c>
      <c r="W81" s="67" t="s">
        <v>16</v>
      </c>
      <c r="X81" s="67" t="s">
        <v>51</v>
      </c>
      <c r="Y81" s="67" t="s">
        <v>15</v>
      </c>
      <c r="Z81" s="67" t="s">
        <v>16</v>
      </c>
      <c r="AA81" s="67" t="s">
        <v>51</v>
      </c>
      <c r="AB81" s="67" t="s">
        <v>15</v>
      </c>
      <c r="AC81" s="67" t="s">
        <v>16</v>
      </c>
      <c r="AD81" s="67" t="s">
        <v>51</v>
      </c>
      <c r="AE81" s="67" t="s">
        <v>15</v>
      </c>
      <c r="AF81" s="67" t="s">
        <v>16</v>
      </c>
      <c r="AG81" s="67" t="s">
        <v>51</v>
      </c>
      <c r="AH81" s="67" t="s">
        <v>15</v>
      </c>
      <c r="AI81" s="67" t="s">
        <v>16</v>
      </c>
      <c r="AJ81" s="67" t="s">
        <v>45</v>
      </c>
      <c r="AK81" s="67" t="s">
        <v>15</v>
      </c>
      <c r="AL81" s="67" t="s">
        <v>16</v>
      </c>
      <c r="AM81" s="67" t="s">
        <v>47</v>
      </c>
      <c r="AN81" s="67" t="s">
        <v>48</v>
      </c>
      <c r="AO81" s="67" t="s">
        <v>15</v>
      </c>
      <c r="AP81" s="67" t="s">
        <v>16</v>
      </c>
      <c r="AQ81" s="67" t="s">
        <v>51</v>
      </c>
      <c r="AR81" s="68"/>
      <c r="AS81" s="53"/>
      <c r="AT81" s="53"/>
    </row>
    <row r="82" spans="2:46" s="4" customFormat="1" ht="71.45" customHeight="1" x14ac:dyDescent="0.25">
      <c r="B82" s="69">
        <v>3.1</v>
      </c>
      <c r="C82" s="359" t="s">
        <v>262</v>
      </c>
      <c r="D82" s="360"/>
      <c r="E82" s="70"/>
      <c r="F82" s="117"/>
      <c r="G82" s="117"/>
      <c r="H82" s="117"/>
      <c r="I82" s="117"/>
      <c r="J82" s="118"/>
      <c r="K82" s="118"/>
      <c r="L82" s="118"/>
      <c r="M82" s="118"/>
      <c r="N82" s="118"/>
      <c r="O82" s="118"/>
      <c r="P82" s="118"/>
      <c r="Q82" s="118"/>
      <c r="R82" s="118"/>
      <c r="S82" s="118"/>
      <c r="T82" s="118"/>
      <c r="U82" s="118"/>
      <c r="V82" s="118"/>
      <c r="W82" s="118"/>
      <c r="X82" s="118"/>
      <c r="Y82" s="118"/>
      <c r="Z82" s="118"/>
      <c r="AA82" s="118"/>
      <c r="AB82" s="118"/>
      <c r="AC82" s="118"/>
      <c r="AD82" s="118"/>
      <c r="AE82" s="118"/>
      <c r="AF82" s="118"/>
      <c r="AG82" s="118"/>
      <c r="AH82" s="118"/>
      <c r="AI82" s="118"/>
      <c r="AJ82" s="118"/>
      <c r="AK82" s="118"/>
      <c r="AL82" s="118"/>
      <c r="AM82" s="118"/>
      <c r="AN82" s="118"/>
      <c r="AO82" s="118"/>
      <c r="AP82" s="118"/>
      <c r="AQ82" s="118"/>
      <c r="AR82" s="119"/>
      <c r="AS82" s="53"/>
      <c r="AT82" s="53"/>
    </row>
    <row r="83" spans="2:46" ht="31.9" customHeight="1" x14ac:dyDescent="0.25">
      <c r="B83" s="76"/>
      <c r="C83" s="77" t="s">
        <v>52</v>
      </c>
      <c r="D83" s="103"/>
      <c r="E83" s="103"/>
      <c r="F83" s="104"/>
      <c r="G83" s="104"/>
      <c r="H83" s="104"/>
      <c r="I83" s="104"/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5"/>
      <c r="Z83" s="95"/>
      <c r="AA83" s="95"/>
      <c r="AB83" s="95"/>
      <c r="AC83" s="95"/>
      <c r="AD83" s="95"/>
      <c r="AE83" s="95"/>
      <c r="AF83" s="95"/>
      <c r="AG83" s="95"/>
      <c r="AH83" s="95"/>
      <c r="AI83" s="95"/>
      <c r="AJ83" s="95"/>
      <c r="AK83" s="95"/>
      <c r="AL83" s="95"/>
      <c r="AM83" s="95"/>
      <c r="AN83" s="95"/>
      <c r="AO83" s="95"/>
      <c r="AP83" s="95"/>
      <c r="AQ83" s="95"/>
      <c r="AR83" s="120"/>
      <c r="AS83" s="52"/>
      <c r="AT83" s="52"/>
    </row>
    <row r="84" spans="2:46" s="51" customFormat="1" ht="94.15" customHeight="1" x14ac:dyDescent="0.25">
      <c r="B84" s="199" t="s">
        <v>6</v>
      </c>
      <c r="C84" s="221" t="s">
        <v>263</v>
      </c>
      <c r="D84" s="189"/>
      <c r="E84" s="183" t="s">
        <v>361</v>
      </c>
      <c r="F84" s="172" t="s">
        <v>332</v>
      </c>
      <c r="G84" s="172" t="s">
        <v>401</v>
      </c>
      <c r="H84" s="167">
        <v>2024</v>
      </c>
      <c r="I84" s="167">
        <v>2026</v>
      </c>
      <c r="J84" s="200">
        <f>SUM(J85:J87)</f>
        <v>5409968</v>
      </c>
      <c r="K84" s="200">
        <f>SUM(K85:K87)</f>
        <v>0</v>
      </c>
      <c r="L84" s="200">
        <f>J84+K84</f>
        <v>5409968</v>
      </c>
      <c r="M84" s="200">
        <f>SUM(M85:M87)</f>
        <v>5409968</v>
      </c>
      <c r="N84" s="200">
        <f>SUM(N85:N87)</f>
        <v>0</v>
      </c>
      <c r="O84" s="200">
        <f>M84+N84</f>
        <v>5409968</v>
      </c>
      <c r="P84" s="200">
        <f>SUM(P85:P87)</f>
        <v>0</v>
      </c>
      <c r="Q84" s="200">
        <f>SUM(Q85:Q87)</f>
        <v>0</v>
      </c>
      <c r="R84" s="200">
        <f>P84+Q84</f>
        <v>0</v>
      </c>
      <c r="S84" s="200">
        <f ca="1">SUM(S85:S100)</f>
        <v>0</v>
      </c>
      <c r="T84" s="200">
        <f ca="1">SUM(T85:T100)</f>
        <v>0</v>
      </c>
      <c r="U84" s="200">
        <f ca="1">S84+T84</f>
        <v>0</v>
      </c>
      <c r="V84" s="200">
        <f ca="1">SUM(V85:V100)</f>
        <v>0</v>
      </c>
      <c r="W84" s="200">
        <f ca="1">SUM(W85:W100)</f>
        <v>0</v>
      </c>
      <c r="X84" s="200">
        <f ca="1">V84+W84</f>
        <v>0</v>
      </c>
      <c r="Y84" s="200">
        <f ca="1">SUM(Y85:Y100)</f>
        <v>0</v>
      </c>
      <c r="Z84" s="200">
        <f ca="1">SUM(Z85:Z100)</f>
        <v>0</v>
      </c>
      <c r="AA84" s="200">
        <f ca="1">SUM(Y84:Z84)</f>
        <v>0</v>
      </c>
      <c r="AB84" s="200">
        <f ca="1">SUM(AB85:AB100)</f>
        <v>0</v>
      </c>
      <c r="AC84" s="200">
        <f ca="1">SUM(AC85:AC100)</f>
        <v>0</v>
      </c>
      <c r="AD84" s="200">
        <f ca="1">SUM(AB84:AC84)</f>
        <v>0</v>
      </c>
      <c r="AE84" s="200">
        <f>J84+M84+P84</f>
        <v>10819936</v>
      </c>
      <c r="AF84" s="200">
        <f ca="1">K84+N84+Q84+T84+W84+Z84</f>
        <v>0</v>
      </c>
      <c r="AG84" s="200">
        <f ca="1">AE84+AF84</f>
        <v>0</v>
      </c>
      <c r="AH84" s="200">
        <f>SUM(AH85:AH87)</f>
        <v>10819936</v>
      </c>
      <c r="AI84" s="200">
        <f>SUM(AI85:AI87)</f>
        <v>0</v>
      </c>
      <c r="AJ84" s="200">
        <f>AH84+AI84</f>
        <v>10819936</v>
      </c>
      <c r="AK84" s="200">
        <f>SUM(AK85:AK87)</f>
        <v>0</v>
      </c>
      <c r="AL84" s="200">
        <f>SUM(AL85:AL87)</f>
        <v>0</v>
      </c>
      <c r="AM84" s="200"/>
      <c r="AN84" s="200">
        <f>AK84+AL84</f>
        <v>0</v>
      </c>
      <c r="AO84" s="200">
        <f>SUM(AO85:AO87)</f>
        <v>0</v>
      </c>
      <c r="AP84" s="200">
        <f>SUM(AP85:AP87)</f>
        <v>0</v>
      </c>
      <c r="AQ84" s="200">
        <f>AO84+AP84</f>
        <v>0</v>
      </c>
      <c r="AR84" s="173">
        <f t="shared" ref="AR84:AR114" ca="1" si="126">SUM(AQ84+AN84+AJ84)-AG84</f>
        <v>0</v>
      </c>
      <c r="AS84" s="47"/>
      <c r="AT84" s="47"/>
    </row>
    <row r="85" spans="2:46" s="51" customFormat="1" ht="92.25" customHeight="1" x14ac:dyDescent="0.25">
      <c r="B85" s="121" t="s">
        <v>97</v>
      </c>
      <c r="C85" s="81" t="s">
        <v>372</v>
      </c>
      <c r="D85" s="122"/>
      <c r="E85" s="111" t="s">
        <v>124</v>
      </c>
      <c r="F85" s="276" t="s">
        <v>123</v>
      </c>
      <c r="G85" s="276" t="s">
        <v>331</v>
      </c>
      <c r="H85" s="309">
        <v>2024</v>
      </c>
      <c r="I85" s="309">
        <v>2025</v>
      </c>
      <c r="J85" s="7">
        <v>2148069</v>
      </c>
      <c r="K85" s="7">
        <v>0</v>
      </c>
      <c r="L85" s="245">
        <f>SUM(J85:K85)</f>
        <v>2148069</v>
      </c>
      <c r="M85" s="7">
        <v>2148069</v>
      </c>
      <c r="N85" s="7">
        <v>0</v>
      </c>
      <c r="O85" s="245">
        <f>SUM(M85:N85)</f>
        <v>2148069</v>
      </c>
      <c r="P85" s="7">
        <v>0</v>
      </c>
      <c r="Q85" s="7">
        <v>0</v>
      </c>
      <c r="R85" s="245">
        <f>SUM(P85:Q85)</f>
        <v>0</v>
      </c>
      <c r="S85" s="123"/>
      <c r="T85" s="124"/>
      <c r="U85" s="245">
        <f>SUM(S85:T85)</f>
        <v>0</v>
      </c>
      <c r="V85" s="123"/>
      <c r="W85" s="124"/>
      <c r="X85" s="245">
        <f t="shared" ref="X85:X100" si="127">SUM(V85:W85)</f>
        <v>0</v>
      </c>
      <c r="Y85" s="124"/>
      <c r="Z85" s="124"/>
      <c r="AA85" s="245">
        <f t="shared" ref="AA85:AA100" si="128">SUM(Y85:Z85)</f>
        <v>0</v>
      </c>
      <c r="AB85" s="124"/>
      <c r="AC85" s="124"/>
      <c r="AD85" s="245">
        <f t="shared" ref="AD85:AD100" si="129">SUM(AB85:AC85)</f>
        <v>0</v>
      </c>
      <c r="AE85" s="123">
        <f>J85+M85+P85+S85+V85+Y85</f>
        <v>4296138</v>
      </c>
      <c r="AF85" s="123">
        <f t="shared" ref="AF85:AF91" si="130">K85+N85+Q85+T85+W85+Z85+AC85</f>
        <v>0</v>
      </c>
      <c r="AG85" s="245">
        <f>AE85+AF85</f>
        <v>4296138</v>
      </c>
      <c r="AH85" s="123">
        <v>4296138</v>
      </c>
      <c r="AI85" s="124">
        <v>0</v>
      </c>
      <c r="AJ85" s="245">
        <f>SUM(AH85:AI85)</f>
        <v>4296138</v>
      </c>
      <c r="AK85" s="123">
        <v>0</v>
      </c>
      <c r="AL85" s="124">
        <v>0</v>
      </c>
      <c r="AM85" s="124"/>
      <c r="AN85" s="245">
        <f t="shared" ref="AN85:AN107" si="131">AK85+AL85</f>
        <v>0</v>
      </c>
      <c r="AO85" s="123">
        <v>0</v>
      </c>
      <c r="AP85" s="124">
        <v>0</v>
      </c>
      <c r="AQ85" s="245">
        <f>SUM(AO85:AP85)</f>
        <v>0</v>
      </c>
      <c r="AR85" s="84">
        <f t="shared" si="126"/>
        <v>0</v>
      </c>
      <c r="AS85" s="47"/>
      <c r="AT85" s="47"/>
    </row>
    <row r="86" spans="2:46" s="51" customFormat="1" ht="60.6" customHeight="1" x14ac:dyDescent="0.25">
      <c r="B86" s="121" t="s">
        <v>98</v>
      </c>
      <c r="C86" s="284" t="s">
        <v>285</v>
      </c>
      <c r="D86" s="122"/>
      <c r="E86" s="111" t="s">
        <v>351</v>
      </c>
      <c r="F86" s="276" t="s">
        <v>131</v>
      </c>
      <c r="G86" s="276" t="s">
        <v>402</v>
      </c>
      <c r="H86" s="309">
        <v>2024</v>
      </c>
      <c r="I86" s="309">
        <v>2025</v>
      </c>
      <c r="J86" s="7">
        <v>2686424</v>
      </c>
      <c r="K86" s="7">
        <v>0</v>
      </c>
      <c r="L86" s="245">
        <f t="shared" ref="L86:L91" si="132">SUM(J86:K86)</f>
        <v>2686424</v>
      </c>
      <c r="M86" s="7">
        <v>2686424</v>
      </c>
      <c r="N86" s="7">
        <v>0</v>
      </c>
      <c r="O86" s="245">
        <f t="shared" ref="O86:O91" si="133">SUM(M86:N86)</f>
        <v>2686424</v>
      </c>
      <c r="P86" s="7">
        <v>0</v>
      </c>
      <c r="Q86" s="7">
        <v>0</v>
      </c>
      <c r="R86" s="245">
        <f t="shared" ref="R86:R100" si="134">SUM(P86:Q86)</f>
        <v>0</v>
      </c>
      <c r="S86" s="123"/>
      <c r="T86" s="124"/>
      <c r="U86" s="245">
        <f t="shared" ref="U86:U100" si="135">SUM(S86:T86)</f>
        <v>0</v>
      </c>
      <c r="V86" s="123"/>
      <c r="W86" s="124"/>
      <c r="X86" s="245">
        <f t="shared" si="127"/>
        <v>0</v>
      </c>
      <c r="Y86" s="124"/>
      <c r="Z86" s="124"/>
      <c r="AA86" s="245">
        <f t="shared" si="128"/>
        <v>0</v>
      </c>
      <c r="AB86" s="124"/>
      <c r="AC86" s="124"/>
      <c r="AD86" s="245">
        <f t="shared" si="129"/>
        <v>0</v>
      </c>
      <c r="AE86" s="123">
        <f>J86+M86+P86+S86+V86+Y86</f>
        <v>5372848</v>
      </c>
      <c r="AF86" s="123">
        <f t="shared" si="130"/>
        <v>0</v>
      </c>
      <c r="AG86" s="245">
        <f>AE86+AF86</f>
        <v>5372848</v>
      </c>
      <c r="AH86" s="123">
        <v>5372848</v>
      </c>
      <c r="AI86" s="124">
        <v>0</v>
      </c>
      <c r="AJ86" s="245">
        <f>SUM(AH86:AI86)</f>
        <v>5372848</v>
      </c>
      <c r="AK86" s="123">
        <v>0</v>
      </c>
      <c r="AL86" s="124">
        <v>0</v>
      </c>
      <c r="AM86" s="124"/>
      <c r="AN86" s="245">
        <f t="shared" si="131"/>
        <v>0</v>
      </c>
      <c r="AO86" s="123">
        <v>0</v>
      </c>
      <c r="AP86" s="124">
        <v>0</v>
      </c>
      <c r="AQ86" s="245">
        <f t="shared" ref="AQ86:AQ100" si="136">SUM(AO86:AP86)</f>
        <v>0</v>
      </c>
      <c r="AR86" s="84">
        <f t="shared" si="126"/>
        <v>0</v>
      </c>
      <c r="AS86" s="47"/>
      <c r="AT86" s="47"/>
    </row>
    <row r="87" spans="2:46" s="51" customFormat="1" ht="92.25" customHeight="1" x14ac:dyDescent="0.25">
      <c r="B87" s="121" t="s">
        <v>99</v>
      </c>
      <c r="C87" s="284" t="s">
        <v>286</v>
      </c>
      <c r="D87" s="122"/>
      <c r="E87" s="111" t="s">
        <v>351</v>
      </c>
      <c r="F87" s="276" t="s">
        <v>131</v>
      </c>
      <c r="G87" s="276" t="s">
        <v>402</v>
      </c>
      <c r="H87" s="309">
        <v>2024</v>
      </c>
      <c r="I87" s="309">
        <v>2025</v>
      </c>
      <c r="J87" s="7">
        <v>575475</v>
      </c>
      <c r="K87" s="7">
        <v>0</v>
      </c>
      <c r="L87" s="245">
        <f t="shared" si="132"/>
        <v>575475</v>
      </c>
      <c r="M87" s="7">
        <v>575475</v>
      </c>
      <c r="N87" s="7">
        <v>0</v>
      </c>
      <c r="O87" s="245">
        <f t="shared" si="133"/>
        <v>575475</v>
      </c>
      <c r="P87" s="7">
        <v>0</v>
      </c>
      <c r="Q87" s="7">
        <v>0</v>
      </c>
      <c r="R87" s="245">
        <f t="shared" si="134"/>
        <v>0</v>
      </c>
      <c r="S87" s="123"/>
      <c r="T87" s="124"/>
      <c r="U87" s="245">
        <f t="shared" si="135"/>
        <v>0</v>
      </c>
      <c r="V87" s="123"/>
      <c r="W87" s="124"/>
      <c r="X87" s="245">
        <f t="shared" si="127"/>
        <v>0</v>
      </c>
      <c r="Y87" s="124"/>
      <c r="Z87" s="124"/>
      <c r="AA87" s="245">
        <f t="shared" si="128"/>
        <v>0</v>
      </c>
      <c r="AB87" s="124"/>
      <c r="AC87" s="124"/>
      <c r="AD87" s="245">
        <f t="shared" si="129"/>
        <v>0</v>
      </c>
      <c r="AE87" s="123">
        <f>J87+M87+P87+S87+V87+Y87</f>
        <v>1150950</v>
      </c>
      <c r="AF87" s="123">
        <f t="shared" si="130"/>
        <v>0</v>
      </c>
      <c r="AG87" s="245">
        <f t="shared" ref="AG87:AG100" si="137">AE87+AF87</f>
        <v>1150950</v>
      </c>
      <c r="AH87" s="123">
        <v>1150950</v>
      </c>
      <c r="AI87" s="124">
        <v>0</v>
      </c>
      <c r="AJ87" s="245">
        <f>SUM(AH87:AI87)</f>
        <v>1150950</v>
      </c>
      <c r="AK87" s="123">
        <v>0</v>
      </c>
      <c r="AL87" s="124">
        <v>0</v>
      </c>
      <c r="AM87" s="124"/>
      <c r="AN87" s="245">
        <f t="shared" si="131"/>
        <v>0</v>
      </c>
      <c r="AO87" s="123">
        <v>0</v>
      </c>
      <c r="AP87" s="124">
        <v>0</v>
      </c>
      <c r="AQ87" s="245">
        <f t="shared" si="136"/>
        <v>0</v>
      </c>
      <c r="AR87" s="84">
        <f t="shared" si="126"/>
        <v>0</v>
      </c>
      <c r="AS87" s="47"/>
      <c r="AT87" s="47"/>
    </row>
    <row r="88" spans="2:46" s="51" customFormat="1" ht="94.15" customHeight="1" x14ac:dyDescent="0.25">
      <c r="B88" s="199" t="s">
        <v>287</v>
      </c>
      <c r="C88" s="221" t="s">
        <v>362</v>
      </c>
      <c r="D88" s="189"/>
      <c r="E88" s="183" t="s">
        <v>349</v>
      </c>
      <c r="F88" s="172" t="s">
        <v>177</v>
      </c>
      <c r="G88" s="172" t="s">
        <v>304</v>
      </c>
      <c r="H88" s="179">
        <v>2024</v>
      </c>
      <c r="I88" s="179">
        <v>2025</v>
      </c>
      <c r="J88" s="200">
        <f>SUM(J89:J91)</f>
        <v>1979606</v>
      </c>
      <c r="K88" s="200">
        <f>SUM(K89:K91)</f>
        <v>0</v>
      </c>
      <c r="L88" s="200">
        <f>J88+K88</f>
        <v>1979606</v>
      </c>
      <c r="M88" s="200">
        <f>SUM(M89:M91)</f>
        <v>1979606</v>
      </c>
      <c r="N88" s="200">
        <f>SUM(N89:N91)</f>
        <v>0</v>
      </c>
      <c r="O88" s="200">
        <f>M88+N88</f>
        <v>1979606</v>
      </c>
      <c r="P88" s="200">
        <f>SUM(P89:P91)</f>
        <v>0</v>
      </c>
      <c r="Q88" s="200">
        <f>SUM(Q89:Q91)</f>
        <v>0</v>
      </c>
      <c r="R88" s="200">
        <f>P88+Q88</f>
        <v>0</v>
      </c>
      <c r="S88" s="200">
        <f ca="1">SUM(S89:S104)</f>
        <v>0</v>
      </c>
      <c r="T88" s="200">
        <f ca="1">SUM(T89:T104)</f>
        <v>0</v>
      </c>
      <c r="U88" s="200">
        <f ca="1">S88+T88</f>
        <v>0</v>
      </c>
      <c r="V88" s="200">
        <f ca="1">SUM(V89:V104)</f>
        <v>0</v>
      </c>
      <c r="W88" s="200">
        <f ca="1">SUM(W89:W104)</f>
        <v>0</v>
      </c>
      <c r="X88" s="200">
        <f ca="1">V88+W88</f>
        <v>0</v>
      </c>
      <c r="Y88" s="200">
        <f ca="1">SUM(Y89:Y104)</f>
        <v>0</v>
      </c>
      <c r="Z88" s="200">
        <f ca="1">SUM(Z89:Z104)</f>
        <v>0</v>
      </c>
      <c r="AA88" s="200">
        <f ca="1">SUM(Y88:Z88)</f>
        <v>0</v>
      </c>
      <c r="AB88" s="200">
        <f ca="1">SUM(AB89:AB104)</f>
        <v>0</v>
      </c>
      <c r="AC88" s="200">
        <f ca="1">SUM(AC89:AC104)</f>
        <v>0</v>
      </c>
      <c r="AD88" s="200">
        <f ca="1">SUM(AB88:AC88)</f>
        <v>0</v>
      </c>
      <c r="AE88" s="200">
        <f>J88+M88+P88</f>
        <v>3959212</v>
      </c>
      <c r="AF88" s="200">
        <f>K88+N88+Q88</f>
        <v>0</v>
      </c>
      <c r="AG88" s="200">
        <f>AE88+AF88</f>
        <v>3959212</v>
      </c>
      <c r="AH88" s="200">
        <f>SUM(AH89:AH91)</f>
        <v>2063212</v>
      </c>
      <c r="AI88" s="200">
        <f>SUM(AI89:AI91)</f>
        <v>0</v>
      </c>
      <c r="AJ88" s="200">
        <f>AH88+AI88</f>
        <v>2063212</v>
      </c>
      <c r="AK88" s="200">
        <f>SUM(AK89:AK91)</f>
        <v>0</v>
      </c>
      <c r="AL88" s="200">
        <f>SUM(AL89:AL91)</f>
        <v>0</v>
      </c>
      <c r="AM88" s="200"/>
      <c r="AN88" s="200">
        <f>AK88+AL88</f>
        <v>0</v>
      </c>
      <c r="AO88" s="200">
        <f>SUM(AO89:AO91)</f>
        <v>0</v>
      </c>
      <c r="AP88" s="200">
        <f>SUM(AP89:AP91)</f>
        <v>0</v>
      </c>
      <c r="AQ88" s="200">
        <f>AO88+AP88</f>
        <v>0</v>
      </c>
      <c r="AR88" s="173">
        <f t="shared" si="126"/>
        <v>-1896000</v>
      </c>
      <c r="AS88" s="47"/>
      <c r="AT88" s="47"/>
    </row>
    <row r="89" spans="2:46" s="51" customFormat="1" ht="72.599999999999994" customHeight="1" x14ac:dyDescent="0.25">
      <c r="B89" s="121" t="s">
        <v>290</v>
      </c>
      <c r="C89" s="284" t="s">
        <v>363</v>
      </c>
      <c r="D89" s="122"/>
      <c r="E89" s="111" t="s">
        <v>124</v>
      </c>
      <c r="F89" s="285" t="s">
        <v>123</v>
      </c>
      <c r="G89" s="285" t="s">
        <v>176</v>
      </c>
      <c r="H89" s="85">
        <v>2024</v>
      </c>
      <c r="I89" s="85">
        <v>2025</v>
      </c>
      <c r="J89" s="7">
        <v>731606</v>
      </c>
      <c r="K89" s="7">
        <v>0</v>
      </c>
      <c r="L89" s="245">
        <f t="shared" si="132"/>
        <v>731606</v>
      </c>
      <c r="M89" s="7">
        <v>731606</v>
      </c>
      <c r="N89" s="7">
        <v>0</v>
      </c>
      <c r="O89" s="245">
        <f t="shared" si="133"/>
        <v>731606</v>
      </c>
      <c r="P89" s="7">
        <v>0</v>
      </c>
      <c r="Q89" s="7">
        <v>0</v>
      </c>
      <c r="R89" s="245">
        <f t="shared" si="134"/>
        <v>0</v>
      </c>
      <c r="S89" s="123"/>
      <c r="T89" s="124"/>
      <c r="U89" s="245">
        <f t="shared" si="135"/>
        <v>0</v>
      </c>
      <c r="V89" s="123"/>
      <c r="W89" s="124"/>
      <c r="X89" s="245">
        <f t="shared" si="127"/>
        <v>0</v>
      </c>
      <c r="Y89" s="124"/>
      <c r="Z89" s="124"/>
      <c r="AA89" s="245">
        <f t="shared" si="128"/>
        <v>0</v>
      </c>
      <c r="AB89" s="124"/>
      <c r="AC89" s="124"/>
      <c r="AD89" s="245">
        <f t="shared" si="129"/>
        <v>0</v>
      </c>
      <c r="AE89" s="123">
        <f>J89+M89+P89+S89+V89+Y89</f>
        <v>1463212</v>
      </c>
      <c r="AF89" s="123">
        <f t="shared" si="130"/>
        <v>0</v>
      </c>
      <c r="AG89" s="245">
        <f t="shared" si="137"/>
        <v>1463212</v>
      </c>
      <c r="AH89" s="123">
        <f>2*431606</f>
        <v>863212</v>
      </c>
      <c r="AI89" s="124">
        <v>0</v>
      </c>
      <c r="AJ89" s="245">
        <f t="shared" ref="AJ89:AJ100" si="138">SUM(AH89:AI89)</f>
        <v>863212</v>
      </c>
      <c r="AK89" s="123">
        <v>0</v>
      </c>
      <c r="AL89" s="124">
        <v>0</v>
      </c>
      <c r="AM89" s="124"/>
      <c r="AN89" s="245">
        <f t="shared" si="131"/>
        <v>0</v>
      </c>
      <c r="AO89" s="123">
        <v>0</v>
      </c>
      <c r="AP89" s="124">
        <v>0</v>
      </c>
      <c r="AQ89" s="245">
        <f t="shared" si="136"/>
        <v>0</v>
      </c>
      <c r="AR89" s="84">
        <f t="shared" si="126"/>
        <v>-600000</v>
      </c>
      <c r="AS89" s="47"/>
      <c r="AT89" s="47"/>
    </row>
    <row r="90" spans="2:46" s="51" customFormat="1" ht="64.150000000000006" customHeight="1" x14ac:dyDescent="0.25">
      <c r="B90" s="121" t="s">
        <v>291</v>
      </c>
      <c r="C90" s="81" t="s">
        <v>301</v>
      </c>
      <c r="D90" s="122"/>
      <c r="E90" s="111" t="s">
        <v>124</v>
      </c>
      <c r="F90" s="44" t="s">
        <v>177</v>
      </c>
      <c r="G90" s="244" t="s">
        <v>303</v>
      </c>
      <c r="H90" s="85">
        <v>2024</v>
      </c>
      <c r="I90" s="85">
        <v>2025</v>
      </c>
      <c r="J90" s="7">
        <v>600000</v>
      </c>
      <c r="K90" s="7">
        <v>0</v>
      </c>
      <c r="L90" s="245">
        <f t="shared" si="132"/>
        <v>600000</v>
      </c>
      <c r="M90" s="7">
        <v>600000</v>
      </c>
      <c r="N90" s="7">
        <v>0</v>
      </c>
      <c r="O90" s="245">
        <f t="shared" si="133"/>
        <v>600000</v>
      </c>
      <c r="P90" s="123">
        <v>0</v>
      </c>
      <c r="Q90" s="124">
        <v>0</v>
      </c>
      <c r="R90" s="245">
        <f t="shared" si="134"/>
        <v>0</v>
      </c>
      <c r="S90" s="123"/>
      <c r="T90" s="124"/>
      <c r="U90" s="245">
        <f t="shared" si="135"/>
        <v>0</v>
      </c>
      <c r="V90" s="123"/>
      <c r="W90" s="124"/>
      <c r="X90" s="245">
        <f t="shared" si="127"/>
        <v>0</v>
      </c>
      <c r="Y90" s="124"/>
      <c r="Z90" s="124"/>
      <c r="AA90" s="245">
        <f t="shared" si="128"/>
        <v>0</v>
      </c>
      <c r="AB90" s="124"/>
      <c r="AC90" s="124"/>
      <c r="AD90" s="245">
        <f t="shared" si="129"/>
        <v>0</v>
      </c>
      <c r="AE90" s="123">
        <f>J90+M90+P90+S90+V90+Y90</f>
        <v>1200000</v>
      </c>
      <c r="AF90" s="123">
        <f t="shared" si="130"/>
        <v>0</v>
      </c>
      <c r="AG90" s="245">
        <f t="shared" si="137"/>
        <v>1200000</v>
      </c>
      <c r="AH90" s="123">
        <v>1200000</v>
      </c>
      <c r="AI90" s="124">
        <v>0</v>
      </c>
      <c r="AJ90" s="245">
        <f t="shared" si="138"/>
        <v>1200000</v>
      </c>
      <c r="AK90" s="123">
        <v>0</v>
      </c>
      <c r="AL90" s="124">
        <v>0</v>
      </c>
      <c r="AM90" s="124"/>
      <c r="AN90" s="245">
        <f t="shared" si="131"/>
        <v>0</v>
      </c>
      <c r="AO90" s="123">
        <v>0</v>
      </c>
      <c r="AP90" s="124">
        <v>0</v>
      </c>
      <c r="AQ90" s="245">
        <f t="shared" si="136"/>
        <v>0</v>
      </c>
      <c r="AR90" s="84">
        <f t="shared" si="126"/>
        <v>0</v>
      </c>
      <c r="AS90" s="47"/>
      <c r="AT90" s="47"/>
    </row>
    <row r="91" spans="2:46" s="51" customFormat="1" ht="92.25" customHeight="1" x14ac:dyDescent="0.25">
      <c r="B91" s="121" t="s">
        <v>292</v>
      </c>
      <c r="C91" s="81" t="s">
        <v>302</v>
      </c>
      <c r="D91" s="122"/>
      <c r="E91" s="111" t="s">
        <v>124</v>
      </c>
      <c r="F91" s="44" t="s">
        <v>123</v>
      </c>
      <c r="G91" s="44" t="s">
        <v>176</v>
      </c>
      <c r="H91" s="85">
        <v>2024</v>
      </c>
      <c r="I91" s="85">
        <v>2025</v>
      </c>
      <c r="J91" s="7">
        <v>648000</v>
      </c>
      <c r="K91" s="7">
        <v>0</v>
      </c>
      <c r="L91" s="245">
        <f t="shared" si="132"/>
        <v>648000</v>
      </c>
      <c r="M91" s="7">
        <v>648000</v>
      </c>
      <c r="N91" s="7">
        <v>0</v>
      </c>
      <c r="O91" s="245">
        <f t="shared" si="133"/>
        <v>648000</v>
      </c>
      <c r="P91" s="7">
        <v>0</v>
      </c>
      <c r="Q91" s="7">
        <v>0</v>
      </c>
      <c r="R91" s="245">
        <f t="shared" si="134"/>
        <v>0</v>
      </c>
      <c r="S91" s="123"/>
      <c r="T91" s="124"/>
      <c r="U91" s="245">
        <f t="shared" si="135"/>
        <v>0</v>
      </c>
      <c r="V91" s="123"/>
      <c r="W91" s="124"/>
      <c r="X91" s="245">
        <f t="shared" si="127"/>
        <v>0</v>
      </c>
      <c r="Y91" s="124"/>
      <c r="Z91" s="124"/>
      <c r="AA91" s="245">
        <f t="shared" si="128"/>
        <v>0</v>
      </c>
      <c r="AB91" s="124"/>
      <c r="AC91" s="124"/>
      <c r="AD91" s="245">
        <f t="shared" si="129"/>
        <v>0</v>
      </c>
      <c r="AE91" s="123">
        <f>J91+M91+P91+S91+V91+Y91</f>
        <v>1296000</v>
      </c>
      <c r="AF91" s="123">
        <f t="shared" si="130"/>
        <v>0</v>
      </c>
      <c r="AG91" s="245">
        <f t="shared" si="137"/>
        <v>1296000</v>
      </c>
      <c r="AH91" s="123">
        <v>0</v>
      </c>
      <c r="AI91" s="124">
        <v>0</v>
      </c>
      <c r="AJ91" s="245">
        <f t="shared" si="138"/>
        <v>0</v>
      </c>
      <c r="AK91" s="123">
        <v>0</v>
      </c>
      <c r="AL91" s="124">
        <v>0</v>
      </c>
      <c r="AM91" s="124"/>
      <c r="AN91" s="245">
        <f t="shared" si="131"/>
        <v>0</v>
      </c>
      <c r="AO91" s="123">
        <v>0</v>
      </c>
      <c r="AP91" s="124">
        <v>0</v>
      </c>
      <c r="AQ91" s="245">
        <f t="shared" si="136"/>
        <v>0</v>
      </c>
      <c r="AR91" s="84">
        <f t="shared" si="126"/>
        <v>-1296000</v>
      </c>
      <c r="AS91" s="47"/>
      <c r="AT91" s="47"/>
    </row>
    <row r="92" spans="2:46" s="51" customFormat="1" ht="94.15" customHeight="1" x14ac:dyDescent="0.25">
      <c r="B92" s="199" t="s">
        <v>288</v>
      </c>
      <c r="C92" s="221" t="s">
        <v>289</v>
      </c>
      <c r="D92" s="189"/>
      <c r="E92" s="183" t="s">
        <v>370</v>
      </c>
      <c r="F92" s="172" t="s">
        <v>403</v>
      </c>
      <c r="G92" s="172" t="s">
        <v>330</v>
      </c>
      <c r="H92" s="179">
        <v>2024</v>
      </c>
      <c r="I92" s="179">
        <v>2025</v>
      </c>
      <c r="J92" s="200">
        <f>SUM(J93:J100)</f>
        <v>60237082</v>
      </c>
      <c r="K92" s="200">
        <f>SUM(K93:K100)</f>
        <v>23000000</v>
      </c>
      <c r="L92" s="200">
        <f t="shared" ref="L92" si="139">J92+K92</f>
        <v>83237082</v>
      </c>
      <c r="M92" s="200">
        <f>SUM(M93:M100)</f>
        <v>60237082</v>
      </c>
      <c r="N92" s="200">
        <f>SUM(N93:N100)</f>
        <v>0</v>
      </c>
      <c r="O92" s="200">
        <f t="shared" ref="O92" si="140">M92+N92</f>
        <v>60237082</v>
      </c>
      <c r="P92" s="200">
        <f>SUM(P93:P100)</f>
        <v>0</v>
      </c>
      <c r="Q92" s="200">
        <f>SUM(Q93:Q100)</f>
        <v>0</v>
      </c>
      <c r="R92" s="200">
        <f>P92+Q92</f>
        <v>0</v>
      </c>
      <c r="S92" s="200">
        <f ca="1">SUM(S100:S108)</f>
        <v>0</v>
      </c>
      <c r="T92" s="200">
        <f ca="1">SUM(T100:T108)</f>
        <v>0</v>
      </c>
      <c r="U92" s="200">
        <f ca="1">S92+T92</f>
        <v>0</v>
      </c>
      <c r="V92" s="200">
        <f ca="1">SUM(V100:V108)</f>
        <v>0</v>
      </c>
      <c r="W92" s="200">
        <f ca="1">SUM(W100:W108)</f>
        <v>0</v>
      </c>
      <c r="X92" s="200">
        <f ca="1">V92+W92</f>
        <v>0</v>
      </c>
      <c r="Y92" s="200">
        <f ca="1">SUM(Y100:Y108)</f>
        <v>0</v>
      </c>
      <c r="Z92" s="200">
        <f ca="1">SUM(Z100:Z108)</f>
        <v>0</v>
      </c>
      <c r="AA92" s="200">
        <f ca="1">SUM(Y92:Z92)</f>
        <v>0</v>
      </c>
      <c r="AB92" s="200">
        <f ca="1">SUM(AB100:AB108)</f>
        <v>0</v>
      </c>
      <c r="AC92" s="200">
        <f ca="1">SUM(AC100:AC108)</f>
        <v>0</v>
      </c>
      <c r="AD92" s="200">
        <f ca="1">SUM(AB92:AC92)</f>
        <v>0</v>
      </c>
      <c r="AE92" s="200">
        <f>J92+M92+P92</f>
        <v>120474164</v>
      </c>
      <c r="AF92" s="200">
        <f>N92+K92+Q92</f>
        <v>23000000</v>
      </c>
      <c r="AG92" s="200">
        <f t="shared" ref="AG92:AG99" si="141">AE92+AF92</f>
        <v>143474164</v>
      </c>
      <c r="AH92" s="200">
        <f>SUM(AH93:AH100)</f>
        <v>94002164</v>
      </c>
      <c r="AI92" s="200">
        <f>SUM(AI93:AI100)</f>
        <v>0</v>
      </c>
      <c r="AJ92" s="200">
        <f t="shared" ref="AJ92:AJ99" si="142">AH92+AI92</f>
        <v>94002164</v>
      </c>
      <c r="AK92" s="200">
        <f>SUM(AK93:AK100)</f>
        <v>0</v>
      </c>
      <c r="AL92" s="200">
        <f>SUM(AL93:AL100)</f>
        <v>0</v>
      </c>
      <c r="AM92" s="200"/>
      <c r="AN92" s="200">
        <f t="shared" ref="AN92:AN99" si="143">AK92+AL92</f>
        <v>0</v>
      </c>
      <c r="AO92" s="200">
        <f>SUM(AO93:AO100)</f>
        <v>0</v>
      </c>
      <c r="AP92" s="200">
        <f>SUM(AP93:AP100)</f>
        <v>0</v>
      </c>
      <c r="AQ92" s="200">
        <f t="shared" ref="AQ92:AQ99" si="144">AO92+AP92</f>
        <v>0</v>
      </c>
      <c r="AR92" s="173">
        <f t="shared" si="126"/>
        <v>-49472000</v>
      </c>
      <c r="AS92" s="47" t="s">
        <v>321</v>
      </c>
      <c r="AT92" s="47"/>
    </row>
    <row r="93" spans="2:46" s="51" customFormat="1" ht="94.15" customHeight="1" x14ac:dyDescent="0.25">
      <c r="B93" s="121" t="s">
        <v>293</v>
      </c>
      <c r="C93" s="81" t="s">
        <v>313</v>
      </c>
      <c r="D93" s="122"/>
      <c r="E93" s="111" t="s">
        <v>369</v>
      </c>
      <c r="F93" s="276" t="s">
        <v>305</v>
      </c>
      <c r="G93" s="276" t="s">
        <v>306</v>
      </c>
      <c r="H93" s="275">
        <v>2024</v>
      </c>
      <c r="I93" s="275">
        <v>2025</v>
      </c>
      <c r="J93" s="123">
        <v>1440000</v>
      </c>
      <c r="K93" s="123">
        <v>0</v>
      </c>
      <c r="L93" s="245">
        <f>SUM(J93:K93)</f>
        <v>1440000</v>
      </c>
      <c r="M93" s="123">
        <v>1440000</v>
      </c>
      <c r="N93" s="123">
        <v>0</v>
      </c>
      <c r="O93" s="245">
        <f>SUM(M93:N93)</f>
        <v>1440000</v>
      </c>
      <c r="P93" s="123">
        <v>0</v>
      </c>
      <c r="Q93" s="123">
        <v>0</v>
      </c>
      <c r="R93" s="245"/>
      <c r="S93" s="123"/>
      <c r="T93" s="123"/>
      <c r="U93" s="123"/>
      <c r="V93" s="123"/>
      <c r="W93" s="123"/>
      <c r="X93" s="123"/>
      <c r="Y93" s="123"/>
      <c r="Z93" s="123"/>
      <c r="AA93" s="123"/>
      <c r="AB93" s="123"/>
      <c r="AC93" s="123"/>
      <c r="AD93" s="123"/>
      <c r="AE93" s="123">
        <f>J93+M93+P93+S93+V93+Y93</f>
        <v>2880000</v>
      </c>
      <c r="AF93" s="123">
        <f>K93+N93+Q93+T93+W93+Z93</f>
        <v>0</v>
      </c>
      <c r="AG93" s="245">
        <f t="shared" si="141"/>
        <v>2880000</v>
      </c>
      <c r="AH93" s="123">
        <v>0</v>
      </c>
      <c r="AI93" s="123">
        <v>0</v>
      </c>
      <c r="AJ93" s="245">
        <f t="shared" si="142"/>
        <v>0</v>
      </c>
      <c r="AK93" s="123">
        <v>0</v>
      </c>
      <c r="AL93" s="123">
        <v>0</v>
      </c>
      <c r="AM93" s="123"/>
      <c r="AN93" s="245">
        <f t="shared" si="143"/>
        <v>0</v>
      </c>
      <c r="AO93" s="123">
        <v>0</v>
      </c>
      <c r="AP93" s="123">
        <v>0</v>
      </c>
      <c r="AQ93" s="245">
        <f t="shared" si="144"/>
        <v>0</v>
      </c>
      <c r="AR93" s="84">
        <f t="shared" si="126"/>
        <v>-2880000</v>
      </c>
      <c r="AS93" s="47"/>
      <c r="AT93" s="47"/>
    </row>
    <row r="94" spans="2:46" s="51" customFormat="1" ht="94.15" customHeight="1" x14ac:dyDescent="0.25">
      <c r="B94" s="121" t="s">
        <v>294</v>
      </c>
      <c r="C94" s="81" t="s">
        <v>314</v>
      </c>
      <c r="D94" s="122"/>
      <c r="E94" s="111" t="s">
        <v>368</v>
      </c>
      <c r="F94" s="276" t="s">
        <v>307</v>
      </c>
      <c r="G94" s="276" t="s">
        <v>123</v>
      </c>
      <c r="H94" s="275">
        <v>2024</v>
      </c>
      <c r="I94" s="275">
        <v>2025</v>
      </c>
      <c r="J94" s="123">
        <v>2374658</v>
      </c>
      <c r="K94" s="123">
        <v>0</v>
      </c>
      <c r="L94" s="245">
        <f t="shared" ref="L94:L100" si="145">SUM(J94:K94)</f>
        <v>2374658</v>
      </c>
      <c r="M94" s="123">
        <v>2374658</v>
      </c>
      <c r="N94" s="123">
        <v>0</v>
      </c>
      <c r="O94" s="245">
        <f t="shared" ref="O94:O100" si="146">SUM(M94:N94)</f>
        <v>2374658</v>
      </c>
      <c r="P94" s="123">
        <v>0</v>
      </c>
      <c r="Q94" s="123">
        <v>0</v>
      </c>
      <c r="R94" s="245"/>
      <c r="S94" s="123"/>
      <c r="T94" s="123"/>
      <c r="U94" s="123"/>
      <c r="V94" s="123"/>
      <c r="W94" s="123"/>
      <c r="X94" s="123"/>
      <c r="Y94" s="123"/>
      <c r="Z94" s="123"/>
      <c r="AA94" s="123"/>
      <c r="AB94" s="123"/>
      <c r="AC94" s="123"/>
      <c r="AD94" s="123"/>
      <c r="AE94" s="123">
        <f t="shared" ref="AE94:AE100" si="147">J94+M94+P94+S94+V94+Y94</f>
        <v>4749316</v>
      </c>
      <c r="AF94" s="123">
        <f>K94+N94+Q94+T94+W94+Z94</f>
        <v>0</v>
      </c>
      <c r="AG94" s="245">
        <f t="shared" si="141"/>
        <v>4749316</v>
      </c>
      <c r="AH94" s="123">
        <v>4749316</v>
      </c>
      <c r="AI94" s="123">
        <v>0</v>
      </c>
      <c r="AJ94" s="245">
        <f t="shared" si="142"/>
        <v>4749316</v>
      </c>
      <c r="AK94" s="123">
        <v>0</v>
      </c>
      <c r="AL94" s="123">
        <v>0</v>
      </c>
      <c r="AM94" s="123"/>
      <c r="AN94" s="245">
        <f t="shared" si="143"/>
        <v>0</v>
      </c>
      <c r="AO94" s="123">
        <v>0</v>
      </c>
      <c r="AP94" s="123">
        <v>0</v>
      </c>
      <c r="AQ94" s="245">
        <f t="shared" si="144"/>
        <v>0</v>
      </c>
      <c r="AR94" s="84">
        <f t="shared" si="126"/>
        <v>0</v>
      </c>
      <c r="AS94" s="47"/>
      <c r="AT94" s="47"/>
    </row>
    <row r="95" spans="2:46" s="51" customFormat="1" ht="94.15" customHeight="1" x14ac:dyDescent="0.25">
      <c r="B95" s="121" t="s">
        <v>295</v>
      </c>
      <c r="C95" s="81" t="s">
        <v>315</v>
      </c>
      <c r="D95" s="122"/>
      <c r="E95" s="111" t="s">
        <v>124</v>
      </c>
      <c r="F95" s="276" t="s">
        <v>123</v>
      </c>
      <c r="G95" s="276" t="s">
        <v>284</v>
      </c>
      <c r="H95" s="275">
        <v>2024</v>
      </c>
      <c r="I95" s="275">
        <v>2025</v>
      </c>
      <c r="J95" s="123">
        <v>1726424</v>
      </c>
      <c r="K95" s="123">
        <v>0</v>
      </c>
      <c r="L95" s="245">
        <f t="shared" si="145"/>
        <v>1726424</v>
      </c>
      <c r="M95" s="123">
        <v>1726424</v>
      </c>
      <c r="N95" s="123">
        <v>0</v>
      </c>
      <c r="O95" s="245">
        <f t="shared" si="146"/>
        <v>1726424</v>
      </c>
      <c r="P95" s="123">
        <v>0</v>
      </c>
      <c r="Q95" s="123">
        <v>0</v>
      </c>
      <c r="R95" s="245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>
        <f t="shared" si="147"/>
        <v>3452848</v>
      </c>
      <c r="AF95" s="123">
        <f t="shared" ref="AF95:AF100" si="148">K95+N95+Q95+T95+W95+Z95</f>
        <v>0</v>
      </c>
      <c r="AG95" s="245">
        <f t="shared" si="141"/>
        <v>3452848</v>
      </c>
      <c r="AH95" s="123">
        <v>3452848</v>
      </c>
      <c r="AI95" s="123">
        <v>0</v>
      </c>
      <c r="AJ95" s="245">
        <f t="shared" si="142"/>
        <v>3452848</v>
      </c>
      <c r="AK95" s="123">
        <v>0</v>
      </c>
      <c r="AL95" s="123">
        <v>0</v>
      </c>
      <c r="AM95" s="123"/>
      <c r="AN95" s="245">
        <f t="shared" si="143"/>
        <v>0</v>
      </c>
      <c r="AO95" s="123">
        <v>0</v>
      </c>
      <c r="AP95" s="123">
        <v>0</v>
      </c>
      <c r="AQ95" s="245">
        <f t="shared" si="144"/>
        <v>0</v>
      </c>
      <c r="AR95" s="84">
        <f t="shared" si="126"/>
        <v>0</v>
      </c>
      <c r="AS95" s="47"/>
      <c r="AT95" s="47"/>
    </row>
    <row r="96" spans="2:46" s="51" customFormat="1" ht="94.15" customHeight="1" x14ac:dyDescent="0.25">
      <c r="B96" s="121" t="s">
        <v>296</v>
      </c>
      <c r="C96" s="81" t="s">
        <v>316</v>
      </c>
      <c r="D96" s="122"/>
      <c r="E96" s="111" t="s">
        <v>124</v>
      </c>
      <c r="F96" s="276" t="s">
        <v>123</v>
      </c>
      <c r="G96" s="276" t="s">
        <v>308</v>
      </c>
      <c r="H96" s="275">
        <v>2024</v>
      </c>
      <c r="I96" s="275">
        <v>2025</v>
      </c>
      <c r="J96" s="123">
        <v>48000000</v>
      </c>
      <c r="K96" s="123">
        <v>23000000</v>
      </c>
      <c r="L96" s="245">
        <f t="shared" si="145"/>
        <v>71000000</v>
      </c>
      <c r="M96" s="123">
        <v>48000000</v>
      </c>
      <c r="N96" s="123">
        <v>0</v>
      </c>
      <c r="O96" s="245">
        <f t="shared" si="146"/>
        <v>48000000</v>
      </c>
      <c r="P96" s="123">
        <v>0</v>
      </c>
      <c r="Q96" s="123">
        <v>0</v>
      </c>
      <c r="R96" s="245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>
        <f t="shared" si="147"/>
        <v>96000000</v>
      </c>
      <c r="AF96" s="123">
        <f t="shared" si="148"/>
        <v>23000000</v>
      </c>
      <c r="AG96" s="245">
        <f t="shared" si="141"/>
        <v>119000000</v>
      </c>
      <c r="AH96" s="123">
        <v>75000000</v>
      </c>
      <c r="AI96" s="123">
        <v>0</v>
      </c>
      <c r="AJ96" s="245">
        <f t="shared" si="142"/>
        <v>75000000</v>
      </c>
      <c r="AK96" s="123">
        <v>0</v>
      </c>
      <c r="AL96" s="123">
        <v>0</v>
      </c>
      <c r="AM96" s="123"/>
      <c r="AN96" s="245">
        <f t="shared" si="143"/>
        <v>0</v>
      </c>
      <c r="AO96" s="123">
        <v>0</v>
      </c>
      <c r="AP96" s="123">
        <v>0</v>
      </c>
      <c r="AQ96" s="245">
        <f t="shared" si="144"/>
        <v>0</v>
      </c>
      <c r="AR96" s="84">
        <f t="shared" si="126"/>
        <v>-44000000</v>
      </c>
      <c r="AS96" s="47"/>
      <c r="AT96" s="47"/>
    </row>
    <row r="97" spans="2:46" s="51" customFormat="1" ht="94.15" customHeight="1" x14ac:dyDescent="0.25">
      <c r="B97" s="121" t="s">
        <v>297</v>
      </c>
      <c r="C97" s="81" t="s">
        <v>317</v>
      </c>
      <c r="D97" s="122"/>
      <c r="E97" s="111" t="s">
        <v>366</v>
      </c>
      <c r="F97" s="276" t="s">
        <v>309</v>
      </c>
      <c r="G97" s="276" t="s">
        <v>310</v>
      </c>
      <c r="H97" s="275">
        <v>2024</v>
      </c>
      <c r="I97" s="275">
        <v>2025</v>
      </c>
      <c r="J97" s="123">
        <v>1296000</v>
      </c>
      <c r="K97" s="123">
        <v>0</v>
      </c>
      <c r="L97" s="245">
        <f t="shared" si="145"/>
        <v>1296000</v>
      </c>
      <c r="M97" s="123">
        <v>1296000</v>
      </c>
      <c r="N97" s="123">
        <v>0</v>
      </c>
      <c r="O97" s="245">
        <f t="shared" si="146"/>
        <v>1296000</v>
      </c>
      <c r="P97" s="123">
        <v>0</v>
      </c>
      <c r="Q97" s="123">
        <v>0</v>
      </c>
      <c r="R97" s="245"/>
      <c r="S97" s="123"/>
      <c r="T97" s="123"/>
      <c r="U97" s="123"/>
      <c r="V97" s="123"/>
      <c r="W97" s="123"/>
      <c r="X97" s="123"/>
      <c r="Y97" s="123"/>
      <c r="Z97" s="123"/>
      <c r="AA97" s="123"/>
      <c r="AB97" s="123"/>
      <c r="AC97" s="123"/>
      <c r="AD97" s="123"/>
      <c r="AE97" s="123">
        <f t="shared" si="147"/>
        <v>2592000</v>
      </c>
      <c r="AF97" s="123">
        <f t="shared" si="148"/>
        <v>0</v>
      </c>
      <c r="AG97" s="245">
        <f t="shared" si="141"/>
        <v>2592000</v>
      </c>
      <c r="AH97" s="123">
        <v>0</v>
      </c>
      <c r="AI97" s="123">
        <v>0</v>
      </c>
      <c r="AJ97" s="245">
        <f t="shared" si="142"/>
        <v>0</v>
      </c>
      <c r="AK97" s="123">
        <v>0</v>
      </c>
      <c r="AL97" s="123">
        <v>0</v>
      </c>
      <c r="AM97" s="123"/>
      <c r="AN97" s="245">
        <f t="shared" si="143"/>
        <v>0</v>
      </c>
      <c r="AO97" s="123">
        <v>0</v>
      </c>
      <c r="AP97" s="123">
        <v>0</v>
      </c>
      <c r="AQ97" s="245">
        <f t="shared" si="144"/>
        <v>0</v>
      </c>
      <c r="AR97" s="84">
        <f t="shared" si="126"/>
        <v>-2592000</v>
      </c>
      <c r="AS97" s="47"/>
      <c r="AT97" s="47"/>
    </row>
    <row r="98" spans="2:46" s="51" customFormat="1" ht="94.15" customHeight="1" x14ac:dyDescent="0.25">
      <c r="B98" s="121" t="s">
        <v>298</v>
      </c>
      <c r="C98" s="81" t="s">
        <v>318</v>
      </c>
      <c r="D98" s="122"/>
      <c r="E98" s="111" t="s">
        <v>365</v>
      </c>
      <c r="F98" s="276" t="s">
        <v>392</v>
      </c>
      <c r="G98" s="276" t="s">
        <v>123</v>
      </c>
      <c r="H98" s="275">
        <v>2024</v>
      </c>
      <c r="I98" s="275">
        <v>2025</v>
      </c>
      <c r="J98" s="123">
        <v>1440000</v>
      </c>
      <c r="K98" s="123">
        <v>0</v>
      </c>
      <c r="L98" s="245">
        <f t="shared" si="145"/>
        <v>1440000</v>
      </c>
      <c r="M98" s="123">
        <v>1440000</v>
      </c>
      <c r="N98" s="123">
        <v>0</v>
      </c>
      <c r="O98" s="245">
        <f t="shared" si="146"/>
        <v>1440000</v>
      </c>
      <c r="P98" s="123">
        <v>0</v>
      </c>
      <c r="Q98" s="123">
        <v>0</v>
      </c>
      <c r="R98" s="245"/>
      <c r="S98" s="123"/>
      <c r="T98" s="123"/>
      <c r="U98" s="123"/>
      <c r="V98" s="123"/>
      <c r="W98" s="123"/>
      <c r="X98" s="123"/>
      <c r="Y98" s="123"/>
      <c r="Z98" s="123"/>
      <c r="AA98" s="123"/>
      <c r="AB98" s="123"/>
      <c r="AC98" s="123"/>
      <c r="AD98" s="123"/>
      <c r="AE98" s="123">
        <f t="shared" si="147"/>
        <v>2880000</v>
      </c>
      <c r="AF98" s="123">
        <f t="shared" si="148"/>
        <v>0</v>
      </c>
      <c r="AG98" s="245">
        <f t="shared" si="141"/>
        <v>2880000</v>
      </c>
      <c r="AH98" s="123">
        <v>2880000</v>
      </c>
      <c r="AI98" s="123">
        <v>0</v>
      </c>
      <c r="AJ98" s="245">
        <f t="shared" si="142"/>
        <v>2880000</v>
      </c>
      <c r="AK98" s="123">
        <v>0</v>
      </c>
      <c r="AL98" s="123">
        <v>0</v>
      </c>
      <c r="AM98" s="123"/>
      <c r="AN98" s="245">
        <f t="shared" si="143"/>
        <v>0</v>
      </c>
      <c r="AO98" s="123">
        <v>0</v>
      </c>
      <c r="AP98" s="123">
        <v>0</v>
      </c>
      <c r="AQ98" s="245">
        <f t="shared" si="144"/>
        <v>0</v>
      </c>
      <c r="AR98" s="84">
        <f t="shared" si="126"/>
        <v>0</v>
      </c>
      <c r="AS98" s="47"/>
      <c r="AT98" s="47"/>
    </row>
    <row r="99" spans="2:46" s="51" customFormat="1" ht="94.15" customHeight="1" x14ac:dyDescent="0.25">
      <c r="B99" s="121" t="s">
        <v>299</v>
      </c>
      <c r="C99" s="81" t="s">
        <v>319</v>
      </c>
      <c r="D99" s="122"/>
      <c r="E99" s="111" t="s">
        <v>366</v>
      </c>
      <c r="F99" s="276" t="s">
        <v>254</v>
      </c>
      <c r="G99" s="276" t="s">
        <v>311</v>
      </c>
      <c r="H99" s="275">
        <v>2024</v>
      </c>
      <c r="I99" s="275">
        <v>2025</v>
      </c>
      <c r="J99" s="123">
        <v>1800000</v>
      </c>
      <c r="K99" s="123">
        <v>0</v>
      </c>
      <c r="L99" s="245">
        <f t="shared" si="145"/>
        <v>1800000</v>
      </c>
      <c r="M99" s="123">
        <v>1800000</v>
      </c>
      <c r="N99" s="123">
        <v>0</v>
      </c>
      <c r="O99" s="245">
        <f t="shared" si="146"/>
        <v>1800000</v>
      </c>
      <c r="P99" s="123">
        <v>0</v>
      </c>
      <c r="Q99" s="123">
        <v>0</v>
      </c>
      <c r="R99" s="245"/>
      <c r="S99" s="123"/>
      <c r="T99" s="123"/>
      <c r="U99" s="123"/>
      <c r="V99" s="123"/>
      <c r="W99" s="123"/>
      <c r="X99" s="123"/>
      <c r="Y99" s="123"/>
      <c r="Z99" s="123"/>
      <c r="AA99" s="123"/>
      <c r="AB99" s="123"/>
      <c r="AC99" s="123"/>
      <c r="AD99" s="123"/>
      <c r="AE99" s="123">
        <f t="shared" si="147"/>
        <v>3600000</v>
      </c>
      <c r="AF99" s="123">
        <f t="shared" si="148"/>
        <v>0</v>
      </c>
      <c r="AG99" s="245">
        <f t="shared" si="141"/>
        <v>3600000</v>
      </c>
      <c r="AH99" s="123">
        <v>3600000</v>
      </c>
      <c r="AI99" s="123">
        <v>0</v>
      </c>
      <c r="AJ99" s="245">
        <f t="shared" si="142"/>
        <v>3600000</v>
      </c>
      <c r="AK99" s="123">
        <v>0</v>
      </c>
      <c r="AL99" s="123">
        <v>0</v>
      </c>
      <c r="AM99" s="123"/>
      <c r="AN99" s="245">
        <f t="shared" si="143"/>
        <v>0</v>
      </c>
      <c r="AO99" s="123">
        <v>0</v>
      </c>
      <c r="AP99" s="123">
        <v>0</v>
      </c>
      <c r="AQ99" s="245">
        <f t="shared" si="144"/>
        <v>0</v>
      </c>
      <c r="AR99" s="84">
        <f t="shared" si="126"/>
        <v>0</v>
      </c>
      <c r="AS99" s="47"/>
      <c r="AT99" s="47"/>
    </row>
    <row r="100" spans="2:46" s="51" customFormat="1" ht="92.25" customHeight="1" x14ac:dyDescent="0.25">
      <c r="B100" s="121" t="s">
        <v>300</v>
      </c>
      <c r="C100" s="81" t="s">
        <v>320</v>
      </c>
      <c r="D100" s="122"/>
      <c r="E100" s="111" t="s">
        <v>367</v>
      </c>
      <c r="F100" s="276" t="s">
        <v>254</v>
      </c>
      <c r="G100" s="276" t="s">
        <v>312</v>
      </c>
      <c r="H100" s="275">
        <v>2024</v>
      </c>
      <c r="I100" s="275">
        <v>2025</v>
      </c>
      <c r="J100" s="7">
        <v>2160000</v>
      </c>
      <c r="K100" s="7">
        <v>0</v>
      </c>
      <c r="L100" s="245">
        <f t="shared" si="145"/>
        <v>2160000</v>
      </c>
      <c r="M100" s="7">
        <v>2160000</v>
      </c>
      <c r="N100" s="7">
        <v>0</v>
      </c>
      <c r="O100" s="245">
        <f t="shared" si="146"/>
        <v>2160000</v>
      </c>
      <c r="P100" s="123">
        <v>0</v>
      </c>
      <c r="Q100" s="123">
        <v>0</v>
      </c>
      <c r="R100" s="245">
        <f t="shared" si="134"/>
        <v>0</v>
      </c>
      <c r="S100" s="123"/>
      <c r="T100" s="124"/>
      <c r="U100" s="245">
        <f t="shared" si="135"/>
        <v>0</v>
      </c>
      <c r="V100" s="123"/>
      <c r="W100" s="124"/>
      <c r="X100" s="245">
        <f t="shared" si="127"/>
        <v>0</v>
      </c>
      <c r="Y100" s="124"/>
      <c r="Z100" s="124"/>
      <c r="AA100" s="245">
        <f t="shared" si="128"/>
        <v>0</v>
      </c>
      <c r="AB100" s="124"/>
      <c r="AC100" s="124"/>
      <c r="AD100" s="245">
        <f t="shared" si="129"/>
        <v>0</v>
      </c>
      <c r="AE100" s="123">
        <f t="shared" si="147"/>
        <v>4320000</v>
      </c>
      <c r="AF100" s="123">
        <f t="shared" si="148"/>
        <v>0</v>
      </c>
      <c r="AG100" s="245">
        <f t="shared" si="137"/>
        <v>4320000</v>
      </c>
      <c r="AH100" s="123">
        <v>4320000</v>
      </c>
      <c r="AI100" s="124">
        <v>0</v>
      </c>
      <c r="AJ100" s="245">
        <f t="shared" si="138"/>
        <v>4320000</v>
      </c>
      <c r="AK100" s="123">
        <v>0</v>
      </c>
      <c r="AL100" s="123">
        <v>0</v>
      </c>
      <c r="AM100" s="124"/>
      <c r="AN100" s="245">
        <f t="shared" si="131"/>
        <v>0</v>
      </c>
      <c r="AO100" s="123">
        <v>0</v>
      </c>
      <c r="AP100" s="123">
        <v>0</v>
      </c>
      <c r="AQ100" s="245">
        <f t="shared" si="136"/>
        <v>0</v>
      </c>
      <c r="AR100" s="84">
        <f t="shared" si="126"/>
        <v>0</v>
      </c>
      <c r="AS100" s="47"/>
      <c r="AT100" s="47"/>
    </row>
    <row r="101" spans="2:46" s="4" customFormat="1" ht="47.45" customHeight="1" x14ac:dyDescent="0.2">
      <c r="B101" s="290"/>
      <c r="C101" s="279" t="s">
        <v>13</v>
      </c>
      <c r="D101" s="280"/>
      <c r="E101" s="280"/>
      <c r="F101" s="281"/>
      <c r="G101" s="281"/>
      <c r="H101" s="281"/>
      <c r="I101" s="281"/>
      <c r="J101" s="291">
        <f>J92+J88+J84</f>
        <v>67626656</v>
      </c>
      <c r="K101" s="291">
        <f t="shared" ref="K101:AQ101" si="149">SUM(K84,K88,K92)</f>
        <v>23000000</v>
      </c>
      <c r="L101" s="291">
        <f t="shared" si="149"/>
        <v>90626656</v>
      </c>
      <c r="M101" s="291">
        <f t="shared" si="149"/>
        <v>67626656</v>
      </c>
      <c r="N101" s="291">
        <f t="shared" si="149"/>
        <v>0</v>
      </c>
      <c r="O101" s="291">
        <f t="shared" si="149"/>
        <v>67626656</v>
      </c>
      <c r="P101" s="291">
        <f t="shared" si="149"/>
        <v>0</v>
      </c>
      <c r="Q101" s="291">
        <f t="shared" si="149"/>
        <v>0</v>
      </c>
      <c r="R101" s="291">
        <f t="shared" si="149"/>
        <v>0</v>
      </c>
      <c r="S101" s="291">
        <f t="shared" ca="1" si="149"/>
        <v>5841574</v>
      </c>
      <c r="T101" s="291">
        <f t="shared" ca="1" si="149"/>
        <v>5841574</v>
      </c>
      <c r="U101" s="291">
        <f t="shared" ca="1" si="149"/>
        <v>5841574</v>
      </c>
      <c r="V101" s="291">
        <f t="shared" ca="1" si="149"/>
        <v>5841574</v>
      </c>
      <c r="W101" s="291">
        <f t="shared" ca="1" si="149"/>
        <v>5841574</v>
      </c>
      <c r="X101" s="291">
        <f t="shared" ca="1" si="149"/>
        <v>5841574</v>
      </c>
      <c r="Y101" s="291">
        <f t="shared" ca="1" si="149"/>
        <v>5841574</v>
      </c>
      <c r="Z101" s="291">
        <f t="shared" ca="1" si="149"/>
        <v>5841574</v>
      </c>
      <c r="AA101" s="291">
        <f t="shared" ca="1" si="149"/>
        <v>5841574</v>
      </c>
      <c r="AB101" s="291">
        <f t="shared" ca="1" si="149"/>
        <v>5841574</v>
      </c>
      <c r="AC101" s="291">
        <f t="shared" ca="1" si="149"/>
        <v>5841574</v>
      </c>
      <c r="AD101" s="291">
        <f t="shared" ca="1" si="149"/>
        <v>5841574</v>
      </c>
      <c r="AE101" s="291">
        <f>J101+M101+P101</f>
        <v>135253312</v>
      </c>
      <c r="AF101" s="291">
        <f>K101+N101+Q101</f>
        <v>23000000</v>
      </c>
      <c r="AG101" s="291">
        <f t="shared" ref="AG101" ca="1" si="150">SUM(AG84+AG88+AG92)</f>
        <v>0</v>
      </c>
      <c r="AH101" s="291">
        <f t="shared" si="149"/>
        <v>106885312</v>
      </c>
      <c r="AI101" s="291">
        <f t="shared" si="149"/>
        <v>0</v>
      </c>
      <c r="AJ101" s="291">
        <f t="shared" si="149"/>
        <v>106885312</v>
      </c>
      <c r="AK101" s="291">
        <f t="shared" si="149"/>
        <v>0</v>
      </c>
      <c r="AL101" s="291">
        <f t="shared" si="149"/>
        <v>0</v>
      </c>
      <c r="AM101" s="291">
        <f t="shared" si="149"/>
        <v>0</v>
      </c>
      <c r="AN101" s="291">
        <f t="shared" si="149"/>
        <v>0</v>
      </c>
      <c r="AO101" s="291">
        <f t="shared" si="149"/>
        <v>0</v>
      </c>
      <c r="AP101" s="291">
        <f t="shared" si="149"/>
        <v>0</v>
      </c>
      <c r="AQ101" s="291">
        <f t="shared" si="149"/>
        <v>0</v>
      </c>
      <c r="AR101" s="291">
        <f ca="1">AR92+AR88+AR84</f>
        <v>0</v>
      </c>
      <c r="AS101" s="53"/>
      <c r="AT101" s="53"/>
    </row>
    <row r="102" spans="2:46" s="4" customFormat="1" ht="64.900000000000006" customHeight="1" x14ac:dyDescent="0.2">
      <c r="B102" s="38"/>
      <c r="C102" s="293" t="s">
        <v>264</v>
      </c>
      <c r="D102" s="103"/>
      <c r="E102" s="103"/>
      <c r="F102" s="38"/>
      <c r="G102" s="38"/>
      <c r="H102" s="38"/>
      <c r="I102" s="38"/>
      <c r="J102" s="292"/>
      <c r="K102" s="292"/>
      <c r="L102" s="292"/>
      <c r="M102" s="292"/>
      <c r="N102" s="292"/>
      <c r="O102" s="292"/>
      <c r="P102" s="292"/>
      <c r="Q102" s="292"/>
      <c r="R102" s="292"/>
      <c r="S102" s="292"/>
      <c r="T102" s="292"/>
      <c r="U102" s="292"/>
      <c r="V102" s="292"/>
      <c r="W102" s="292"/>
      <c r="X102" s="292"/>
      <c r="Y102" s="292"/>
      <c r="Z102" s="292"/>
      <c r="AA102" s="292"/>
      <c r="AB102" s="292"/>
      <c r="AC102" s="292"/>
      <c r="AD102" s="292"/>
      <c r="AE102" s="292"/>
      <c r="AF102" s="292"/>
      <c r="AG102" s="292"/>
      <c r="AH102" s="292"/>
      <c r="AI102" s="292"/>
      <c r="AJ102" s="292"/>
      <c r="AK102" s="292"/>
      <c r="AL102" s="292"/>
      <c r="AM102" s="292"/>
      <c r="AN102" s="292"/>
      <c r="AO102" s="292"/>
      <c r="AP102" s="292"/>
      <c r="AQ102" s="292"/>
      <c r="AR102" s="292"/>
      <c r="AS102" s="53"/>
      <c r="AT102" s="53"/>
    </row>
    <row r="103" spans="2:46" s="4" customFormat="1" ht="30" customHeight="1" x14ac:dyDescent="0.2">
      <c r="B103" s="38"/>
      <c r="C103" s="282" t="s">
        <v>52</v>
      </c>
      <c r="D103" s="103"/>
      <c r="E103" s="103"/>
      <c r="F103" s="38"/>
      <c r="G103" s="38"/>
      <c r="H103" s="38"/>
      <c r="I103" s="38"/>
      <c r="J103" s="292"/>
      <c r="K103" s="292"/>
      <c r="L103" s="292"/>
      <c r="M103" s="292"/>
      <c r="N103" s="292"/>
      <c r="O103" s="292"/>
      <c r="P103" s="292"/>
      <c r="Q103" s="292"/>
      <c r="R103" s="292"/>
      <c r="S103" s="292"/>
      <c r="T103" s="292"/>
      <c r="U103" s="292"/>
      <c r="V103" s="292"/>
      <c r="W103" s="292"/>
      <c r="X103" s="292"/>
      <c r="Y103" s="292"/>
      <c r="Z103" s="292"/>
      <c r="AA103" s="292"/>
      <c r="AB103" s="292"/>
      <c r="AC103" s="292"/>
      <c r="AD103" s="292"/>
      <c r="AE103" s="292"/>
      <c r="AF103" s="292"/>
      <c r="AG103" s="292"/>
      <c r="AH103" s="292"/>
      <c r="AI103" s="292"/>
      <c r="AJ103" s="292"/>
      <c r="AK103" s="292"/>
      <c r="AL103" s="292"/>
      <c r="AM103" s="292"/>
      <c r="AN103" s="292"/>
      <c r="AO103" s="292"/>
      <c r="AP103" s="292"/>
      <c r="AQ103" s="292"/>
      <c r="AR103" s="292"/>
      <c r="AS103" s="53"/>
      <c r="AT103" s="53"/>
    </row>
    <row r="104" spans="2:46" ht="69" customHeight="1" x14ac:dyDescent="0.25">
      <c r="B104" s="181" t="s">
        <v>7</v>
      </c>
      <c r="C104" s="221" t="s">
        <v>265</v>
      </c>
      <c r="D104" s="182"/>
      <c r="E104" s="183" t="s">
        <v>124</v>
      </c>
      <c r="F104" s="168" t="s">
        <v>123</v>
      </c>
      <c r="G104" s="168" t="s">
        <v>284</v>
      </c>
      <c r="H104" s="179">
        <v>2024</v>
      </c>
      <c r="I104" s="179">
        <v>2024</v>
      </c>
      <c r="J104" s="201">
        <f>SUM(J105:J107)</f>
        <v>3777373</v>
      </c>
      <c r="K104" s="201">
        <f>SUM(K105:K107)</f>
        <v>0</v>
      </c>
      <c r="L104" s="201">
        <f>J104+K104</f>
        <v>3777373</v>
      </c>
      <c r="M104" s="201">
        <f>SUM(M105:M107)</f>
        <v>0</v>
      </c>
      <c r="N104" s="201">
        <f>SUM(N105:N107)</f>
        <v>0</v>
      </c>
      <c r="O104" s="201">
        <f>M104+N104</f>
        <v>0</v>
      </c>
      <c r="P104" s="201">
        <f>SUM(P105:P107)</f>
        <v>0</v>
      </c>
      <c r="Q104" s="201">
        <f>SUM(Q105:Q107)</f>
        <v>0</v>
      </c>
      <c r="R104" s="201">
        <f>P104+Q104</f>
        <v>0</v>
      </c>
      <c r="S104" s="201">
        <f>SUM(S105:S107)</f>
        <v>0</v>
      </c>
      <c r="T104" s="201">
        <f>SUM(T105:T107)</f>
        <v>0</v>
      </c>
      <c r="U104" s="201">
        <f>S104+T104</f>
        <v>0</v>
      </c>
      <c r="V104" s="201">
        <f>SUM(V105:V107)</f>
        <v>0</v>
      </c>
      <c r="W104" s="201">
        <f>SUM(W105:W107)</f>
        <v>0</v>
      </c>
      <c r="X104" s="201">
        <f>V104+W104</f>
        <v>0</v>
      </c>
      <c r="Y104" s="201">
        <f>SUM(Y105:Y107)</f>
        <v>0</v>
      </c>
      <c r="Z104" s="201">
        <f>SUM(Z105:Z107)</f>
        <v>0</v>
      </c>
      <c r="AA104" s="201">
        <f>SUM(Y104:Z104)</f>
        <v>0</v>
      </c>
      <c r="AB104" s="201">
        <f>SUM(AB105:AB107)</f>
        <v>0</v>
      </c>
      <c r="AC104" s="201">
        <f>SUM(AC105:AC107)</f>
        <v>0</v>
      </c>
      <c r="AD104" s="201">
        <f>SUM(AB104:AC104)</f>
        <v>0</v>
      </c>
      <c r="AE104" s="201">
        <f t="shared" ref="AE104" si="151">J104+M104+P104+S104+V104+Y104+AB104</f>
        <v>3777373</v>
      </c>
      <c r="AF104" s="201">
        <f>K104+N104+Q104+T104+W104+Z104</f>
        <v>0</v>
      </c>
      <c r="AG104" s="201">
        <f>AE104+AF104</f>
        <v>3777373</v>
      </c>
      <c r="AH104" s="201">
        <f>SUM(AH105:AH107)</f>
        <v>2877373</v>
      </c>
      <c r="AI104" s="201">
        <f>SUM(AI105:AI107)</f>
        <v>0</v>
      </c>
      <c r="AJ104" s="201">
        <f>AH104+AI104</f>
        <v>2877373</v>
      </c>
      <c r="AK104" s="201">
        <f>SUM(AK105:AK107)</f>
        <v>0</v>
      </c>
      <c r="AL104" s="201">
        <f>SUM(AL105:AL107)</f>
        <v>0</v>
      </c>
      <c r="AM104" s="186"/>
      <c r="AN104" s="201">
        <f>AK104+AL104</f>
        <v>0</v>
      </c>
      <c r="AO104" s="201">
        <f>SUM(AO105:AO107)</f>
        <v>0</v>
      </c>
      <c r="AP104" s="201">
        <f>SUM(AP105:AP107)</f>
        <v>0</v>
      </c>
      <c r="AQ104" s="201">
        <f>AO104+AP104</f>
        <v>0</v>
      </c>
      <c r="AR104" s="173">
        <f t="shared" si="126"/>
        <v>-900000</v>
      </c>
      <c r="AS104" s="52"/>
      <c r="AT104" s="52"/>
    </row>
    <row r="105" spans="2:46" ht="65.45" customHeight="1" x14ac:dyDescent="0.25">
      <c r="B105" s="66" t="s">
        <v>100</v>
      </c>
      <c r="C105" s="277" t="s">
        <v>266</v>
      </c>
      <c r="D105" s="110"/>
      <c r="E105" s="83" t="s">
        <v>124</v>
      </c>
      <c r="F105" s="276" t="s">
        <v>123</v>
      </c>
      <c r="G105" s="276" t="s">
        <v>284</v>
      </c>
      <c r="H105" s="309">
        <v>2024</v>
      </c>
      <c r="I105" s="309">
        <v>2024</v>
      </c>
      <c r="J105" s="125">
        <v>1331606</v>
      </c>
      <c r="K105" s="126">
        <v>0</v>
      </c>
      <c r="L105" s="246">
        <f>SUM(J105:K105)</f>
        <v>1331606</v>
      </c>
      <c r="M105" s="125">
        <v>0</v>
      </c>
      <c r="N105" s="126">
        <v>0</v>
      </c>
      <c r="O105" s="246">
        <f>SUM(M105:N105)</f>
        <v>0</v>
      </c>
      <c r="P105" s="125">
        <v>0</v>
      </c>
      <c r="Q105" s="126">
        <v>0</v>
      </c>
      <c r="R105" s="246">
        <f>P105+Q105</f>
        <v>0</v>
      </c>
      <c r="S105" s="125"/>
      <c r="T105" s="126"/>
      <c r="U105" s="246">
        <f>S105+T105</f>
        <v>0</v>
      </c>
      <c r="V105" s="125"/>
      <c r="W105" s="126"/>
      <c r="X105" s="246">
        <f>V105+W105</f>
        <v>0</v>
      </c>
      <c r="Y105" s="126"/>
      <c r="Z105" s="126"/>
      <c r="AA105" s="246">
        <f t="shared" ref="AA105:AA107" si="152">SUM(Y105:Z105)</f>
        <v>0</v>
      </c>
      <c r="AB105" s="126"/>
      <c r="AC105" s="126"/>
      <c r="AD105" s="246">
        <f t="shared" ref="AD105:AD107" si="153">SUM(AB105:AC105)</f>
        <v>0</v>
      </c>
      <c r="AE105" s="125">
        <f>J105+M105+P105+S105+V105+Y105</f>
        <v>1331606</v>
      </c>
      <c r="AF105" s="125">
        <f>K105+N105+Q105+T105+W105+Z105</f>
        <v>0</v>
      </c>
      <c r="AG105" s="246">
        <f>AE105+AF105</f>
        <v>1331606</v>
      </c>
      <c r="AH105" s="125">
        <v>431606</v>
      </c>
      <c r="AI105" s="126">
        <v>0</v>
      </c>
      <c r="AJ105" s="246">
        <f>SUM(AH105:AI105)</f>
        <v>431606</v>
      </c>
      <c r="AK105" s="125">
        <v>0</v>
      </c>
      <c r="AL105" s="126">
        <v>0</v>
      </c>
      <c r="AM105" s="114"/>
      <c r="AN105" s="246">
        <f t="shared" si="131"/>
        <v>0</v>
      </c>
      <c r="AO105" s="125">
        <v>0</v>
      </c>
      <c r="AP105" s="126">
        <v>0</v>
      </c>
      <c r="AQ105" s="246">
        <f>SUM(AO105:AP105)</f>
        <v>0</v>
      </c>
      <c r="AR105" s="156">
        <f t="shared" si="126"/>
        <v>-900000</v>
      </c>
      <c r="AS105" s="52"/>
      <c r="AT105" s="52"/>
    </row>
    <row r="106" spans="2:46" ht="64.150000000000006" customHeight="1" x14ac:dyDescent="0.25">
      <c r="B106" s="66" t="s">
        <v>101</v>
      </c>
      <c r="C106" s="277" t="s">
        <v>267</v>
      </c>
      <c r="D106" s="110"/>
      <c r="E106" s="83" t="s">
        <v>124</v>
      </c>
      <c r="F106" s="276" t="s">
        <v>123</v>
      </c>
      <c r="G106" s="276" t="s">
        <v>284</v>
      </c>
      <c r="H106" s="309">
        <v>2024</v>
      </c>
      <c r="I106" s="309">
        <v>2024</v>
      </c>
      <c r="J106" s="125">
        <v>1726424</v>
      </c>
      <c r="K106" s="126">
        <v>0</v>
      </c>
      <c r="L106" s="246">
        <f>SUM(J106:K106)</f>
        <v>1726424</v>
      </c>
      <c r="M106" s="125">
        <v>0</v>
      </c>
      <c r="N106" s="126">
        <v>0</v>
      </c>
      <c r="O106" s="246">
        <f>SUM(M106:N106)</f>
        <v>0</v>
      </c>
      <c r="P106" s="125">
        <v>0</v>
      </c>
      <c r="Q106" s="126">
        <v>0</v>
      </c>
      <c r="R106" s="246">
        <f>P106+Q106</f>
        <v>0</v>
      </c>
      <c r="S106" s="125"/>
      <c r="T106" s="126"/>
      <c r="U106" s="246">
        <f>S106+T106</f>
        <v>0</v>
      </c>
      <c r="V106" s="125"/>
      <c r="W106" s="126"/>
      <c r="X106" s="246">
        <f>V106+W106</f>
        <v>0</v>
      </c>
      <c r="Y106" s="126"/>
      <c r="Z106" s="126"/>
      <c r="AA106" s="246">
        <f t="shared" si="152"/>
        <v>0</v>
      </c>
      <c r="AB106" s="126"/>
      <c r="AC106" s="126"/>
      <c r="AD106" s="246">
        <f t="shared" si="153"/>
        <v>0</v>
      </c>
      <c r="AE106" s="125">
        <f t="shared" ref="AE106:AE107" si="154">J106+M106+P106+S106+V106+Y106</f>
        <v>1726424</v>
      </c>
      <c r="AF106" s="125">
        <f t="shared" ref="AF106:AF107" si="155">K106+N106+Q106+T106+W106+Z106</f>
        <v>0</v>
      </c>
      <c r="AG106" s="246">
        <f>AE106+AF106</f>
        <v>1726424</v>
      </c>
      <c r="AH106" s="125">
        <v>1726424</v>
      </c>
      <c r="AI106" s="126">
        <v>0</v>
      </c>
      <c r="AJ106" s="246">
        <f>SUM(AH106:AI106)</f>
        <v>1726424</v>
      </c>
      <c r="AK106" s="125">
        <v>0</v>
      </c>
      <c r="AL106" s="126">
        <v>0</v>
      </c>
      <c r="AM106" s="114"/>
      <c r="AN106" s="246">
        <f t="shared" si="131"/>
        <v>0</v>
      </c>
      <c r="AO106" s="125">
        <v>0</v>
      </c>
      <c r="AP106" s="126">
        <v>0</v>
      </c>
      <c r="AQ106" s="246">
        <f>SUM(AO106:AP106)</f>
        <v>0</v>
      </c>
      <c r="AR106" s="156">
        <f t="shared" si="126"/>
        <v>0</v>
      </c>
      <c r="AS106" s="52"/>
      <c r="AT106" s="52"/>
    </row>
    <row r="107" spans="2:46" ht="61.9" customHeight="1" x14ac:dyDescent="0.25">
      <c r="B107" s="66" t="s">
        <v>102</v>
      </c>
      <c r="C107" s="277" t="s">
        <v>268</v>
      </c>
      <c r="D107" s="110"/>
      <c r="E107" s="83"/>
      <c r="F107" s="276" t="s">
        <v>376</v>
      </c>
      <c r="G107" s="276" t="s">
        <v>376</v>
      </c>
      <c r="H107" s="309">
        <v>2024</v>
      </c>
      <c r="I107" s="309">
        <v>2024</v>
      </c>
      <c r="J107" s="125">
        <v>719343</v>
      </c>
      <c r="K107" s="126">
        <v>0</v>
      </c>
      <c r="L107" s="246">
        <f t="shared" ref="L107" si="156">SUM(J107:K107)</f>
        <v>719343</v>
      </c>
      <c r="M107" s="125">
        <v>0</v>
      </c>
      <c r="N107" s="126">
        <v>0</v>
      </c>
      <c r="O107" s="246">
        <f t="shared" ref="O107" si="157">SUM(M107:N107)</f>
        <v>0</v>
      </c>
      <c r="P107" s="125">
        <v>0</v>
      </c>
      <c r="Q107" s="126">
        <v>0</v>
      </c>
      <c r="R107" s="246">
        <f t="shared" ref="R107" si="158">P107+Q107</f>
        <v>0</v>
      </c>
      <c r="S107" s="125"/>
      <c r="T107" s="126"/>
      <c r="U107" s="246">
        <f t="shared" ref="U107" si="159">S107+T107</f>
        <v>0</v>
      </c>
      <c r="V107" s="125"/>
      <c r="W107" s="126"/>
      <c r="X107" s="246">
        <f t="shared" ref="X107" si="160">V107+W107</f>
        <v>0</v>
      </c>
      <c r="Y107" s="126"/>
      <c r="Z107" s="126"/>
      <c r="AA107" s="246">
        <f t="shared" si="152"/>
        <v>0</v>
      </c>
      <c r="AB107" s="126"/>
      <c r="AC107" s="126"/>
      <c r="AD107" s="246">
        <f t="shared" si="153"/>
        <v>0</v>
      </c>
      <c r="AE107" s="125">
        <f t="shared" si="154"/>
        <v>719343</v>
      </c>
      <c r="AF107" s="125">
        <f t="shared" si="155"/>
        <v>0</v>
      </c>
      <c r="AG107" s="246">
        <f t="shared" ref="AG107" si="161">AE107+AF107</f>
        <v>719343</v>
      </c>
      <c r="AH107" s="125">
        <v>719343</v>
      </c>
      <c r="AI107" s="126">
        <v>0</v>
      </c>
      <c r="AJ107" s="246">
        <f t="shared" ref="AJ107" si="162">SUM(AH107:AI107)</f>
        <v>719343</v>
      </c>
      <c r="AK107" s="125">
        <v>0</v>
      </c>
      <c r="AL107" s="126">
        <v>0</v>
      </c>
      <c r="AM107" s="114"/>
      <c r="AN107" s="246">
        <f t="shared" si="131"/>
        <v>0</v>
      </c>
      <c r="AO107" s="125">
        <v>0</v>
      </c>
      <c r="AP107" s="126">
        <v>0</v>
      </c>
      <c r="AQ107" s="246">
        <f t="shared" ref="AQ107" si="163">SUM(AO107:AP107)</f>
        <v>0</v>
      </c>
      <c r="AR107" s="156">
        <f t="shared" si="126"/>
        <v>0</v>
      </c>
      <c r="AS107" s="52"/>
      <c r="AT107" s="52"/>
    </row>
    <row r="108" spans="2:46" ht="105" customHeight="1" x14ac:dyDescent="0.25">
      <c r="B108" s="187" t="s">
        <v>8</v>
      </c>
      <c r="C108" s="221" t="s">
        <v>269</v>
      </c>
      <c r="D108" s="182"/>
      <c r="E108" s="167" t="s">
        <v>364</v>
      </c>
      <c r="F108" s="168" t="s">
        <v>281</v>
      </c>
      <c r="G108" s="168" t="s">
        <v>283</v>
      </c>
      <c r="H108" s="179">
        <v>2024</v>
      </c>
      <c r="I108" s="179">
        <v>2025</v>
      </c>
      <c r="J108" s="201">
        <f>SUM(J109:J114)</f>
        <v>8948150</v>
      </c>
      <c r="K108" s="201">
        <f>SUM(K109:K114)</f>
        <v>0</v>
      </c>
      <c r="L108" s="201">
        <f>SUM(J108:K108)</f>
        <v>8948150</v>
      </c>
      <c r="M108" s="201">
        <f>SUM(M109:M114)</f>
        <v>779253</v>
      </c>
      <c r="N108" s="201">
        <f>SUM(N109:N114)</f>
        <v>0</v>
      </c>
      <c r="O108" s="201">
        <f>SUM(M108:N108)</f>
        <v>779253</v>
      </c>
      <c r="P108" s="201">
        <f>SUM(P109:P114)</f>
        <v>0</v>
      </c>
      <c r="Q108" s="201">
        <f>SUM(Q109:Q114)</f>
        <v>0</v>
      </c>
      <c r="R108" s="201">
        <f>SUM(P108:Q108)</f>
        <v>0</v>
      </c>
      <c r="S108" s="201">
        <f>SUM(S109:S114)</f>
        <v>0</v>
      </c>
      <c r="T108" s="201">
        <f>SUM(T109:T114)</f>
        <v>0</v>
      </c>
      <c r="U108" s="201">
        <f>SUM(S108:T108)</f>
        <v>0</v>
      </c>
      <c r="V108" s="201">
        <f>SUM(V109:V114)</f>
        <v>0</v>
      </c>
      <c r="W108" s="201">
        <f>SUM(W109:W114)</f>
        <v>0</v>
      </c>
      <c r="X108" s="201">
        <f>SUM(V108:W108)</f>
        <v>0</v>
      </c>
      <c r="Y108" s="201">
        <f>SUM(Y109:Y114)</f>
        <v>0</v>
      </c>
      <c r="Z108" s="201">
        <f>SUM(Z109:Z114)</f>
        <v>0</v>
      </c>
      <c r="AA108" s="201">
        <f>SUM(Y108:Z108)</f>
        <v>0</v>
      </c>
      <c r="AB108" s="201">
        <f>SUM(AB109:AB114)</f>
        <v>0</v>
      </c>
      <c r="AC108" s="201">
        <f>SUM(AC109:AC114)</f>
        <v>0</v>
      </c>
      <c r="AD108" s="201">
        <f>SUM(AB108:AC108)</f>
        <v>0</v>
      </c>
      <c r="AE108" s="201">
        <f t="shared" ref="AE108:AE114" si="164">J108+M108+P108+S108+V108+Y108+AB108</f>
        <v>9727403</v>
      </c>
      <c r="AF108" s="201">
        <f>K108+N108+Q108+T108+W108+Z108</f>
        <v>0</v>
      </c>
      <c r="AG108" s="201">
        <f>SUM(AE108:AF108)</f>
        <v>9727403</v>
      </c>
      <c r="AH108" s="201">
        <f>SUM(AH109:AH114)</f>
        <v>9727403</v>
      </c>
      <c r="AI108" s="201">
        <f>SUM(AI109:AI114)</f>
        <v>0</v>
      </c>
      <c r="AJ108" s="201">
        <f>SUM(AH108:AI108)</f>
        <v>9727403</v>
      </c>
      <c r="AK108" s="201">
        <f>SUM(AK109:AK114)</f>
        <v>0</v>
      </c>
      <c r="AL108" s="201">
        <f>SUM(AL109:AL114)</f>
        <v>0</v>
      </c>
      <c r="AM108" s="186"/>
      <c r="AN108" s="201">
        <f>AK108+AL108</f>
        <v>0</v>
      </c>
      <c r="AO108" s="201">
        <f>SUM(AO109:AO114)</f>
        <v>0</v>
      </c>
      <c r="AP108" s="201">
        <f>SUM(AP109:AP114)</f>
        <v>0</v>
      </c>
      <c r="AQ108" s="201">
        <f>SUM(AO108:AP108)</f>
        <v>0</v>
      </c>
      <c r="AR108" s="185">
        <f t="shared" si="126"/>
        <v>0</v>
      </c>
      <c r="AS108" s="52"/>
      <c r="AT108" s="52"/>
    </row>
    <row r="109" spans="2:46" ht="86.25" customHeight="1" x14ac:dyDescent="0.25">
      <c r="B109" s="66" t="s">
        <v>103</v>
      </c>
      <c r="C109" s="81" t="s">
        <v>270</v>
      </c>
      <c r="D109" s="110"/>
      <c r="E109" s="83" t="s">
        <v>344</v>
      </c>
      <c r="F109" s="276" t="s">
        <v>176</v>
      </c>
      <c r="G109" s="276" t="s">
        <v>276</v>
      </c>
      <c r="H109" s="275">
        <v>2024</v>
      </c>
      <c r="I109" s="275">
        <v>2024</v>
      </c>
      <c r="J109" s="125">
        <v>1726424</v>
      </c>
      <c r="K109" s="126">
        <v>0</v>
      </c>
      <c r="L109" s="246">
        <f t="shared" ref="L109:L114" si="165">SUM(J109:K109)</f>
        <v>1726424</v>
      </c>
      <c r="M109" s="125">
        <v>0</v>
      </c>
      <c r="N109" s="126">
        <v>0</v>
      </c>
      <c r="O109" s="246">
        <f t="shared" ref="O109:O114" si="166">SUM(M109:N109)</f>
        <v>0</v>
      </c>
      <c r="P109" s="125">
        <v>0</v>
      </c>
      <c r="Q109" s="126">
        <v>0</v>
      </c>
      <c r="R109" s="246">
        <f t="shared" ref="R109:R114" si="167">SUM(P109:Q109)</f>
        <v>0</v>
      </c>
      <c r="S109" s="125"/>
      <c r="T109" s="126"/>
      <c r="U109" s="246">
        <f t="shared" ref="U109:U114" si="168">SUM(S109:T109)</f>
        <v>0</v>
      </c>
      <c r="V109" s="125"/>
      <c r="W109" s="126"/>
      <c r="X109" s="246">
        <f t="shared" ref="X109:X114" si="169">SUM(V109:W109)</f>
        <v>0</v>
      </c>
      <c r="Y109" s="126"/>
      <c r="Z109" s="126"/>
      <c r="AA109" s="246">
        <f t="shared" ref="AA109:AA114" si="170">SUM(Y109:Z109)</f>
        <v>0</v>
      </c>
      <c r="AB109" s="126"/>
      <c r="AC109" s="126"/>
      <c r="AD109" s="246">
        <f t="shared" ref="AD109:AD114" si="171">SUM(AB109:AC109)</f>
        <v>0</v>
      </c>
      <c r="AE109" s="125">
        <f t="shared" si="164"/>
        <v>1726424</v>
      </c>
      <c r="AF109" s="125">
        <f>K109+N109+Q109+T109+W109+Z109</f>
        <v>0</v>
      </c>
      <c r="AG109" s="246">
        <f t="shared" ref="AG109:AG114" si="172">SUM(AE109:AF109)</f>
        <v>1726424</v>
      </c>
      <c r="AH109" s="125">
        <v>1726424</v>
      </c>
      <c r="AI109" s="126">
        <v>0</v>
      </c>
      <c r="AJ109" s="246">
        <f t="shared" ref="AJ109:AJ114" si="173">SUM(AH109:AI109)</f>
        <v>1726424</v>
      </c>
      <c r="AK109" s="125">
        <v>0</v>
      </c>
      <c r="AL109" s="126">
        <v>0</v>
      </c>
      <c r="AM109" s="114"/>
      <c r="AN109" s="246">
        <f t="shared" ref="AN109:AN114" si="174">AK109+AL109</f>
        <v>0</v>
      </c>
      <c r="AO109" s="125">
        <v>0</v>
      </c>
      <c r="AP109" s="126">
        <v>0</v>
      </c>
      <c r="AQ109" s="246">
        <f t="shared" ref="AQ109:AQ114" si="175">SUM(AO109:AP109)</f>
        <v>0</v>
      </c>
      <c r="AR109" s="156">
        <f t="shared" si="126"/>
        <v>0</v>
      </c>
      <c r="AS109" s="52"/>
      <c r="AT109" s="52"/>
    </row>
    <row r="110" spans="2:46" ht="55.9" customHeight="1" x14ac:dyDescent="0.25">
      <c r="B110" s="66" t="s">
        <v>104</v>
      </c>
      <c r="C110" s="277" t="s">
        <v>271</v>
      </c>
      <c r="D110" s="110"/>
      <c r="E110" s="83" t="s">
        <v>124</v>
      </c>
      <c r="F110" s="276" t="s">
        <v>123</v>
      </c>
      <c r="G110" s="276" t="s">
        <v>277</v>
      </c>
      <c r="H110" s="275">
        <v>2024</v>
      </c>
      <c r="I110" s="275">
        <v>2024</v>
      </c>
      <c r="J110" s="125">
        <v>3398220</v>
      </c>
      <c r="K110" s="126">
        <v>0</v>
      </c>
      <c r="L110" s="246">
        <f t="shared" si="165"/>
        <v>3398220</v>
      </c>
      <c r="M110" s="125">
        <v>0</v>
      </c>
      <c r="N110" s="126">
        <v>0</v>
      </c>
      <c r="O110" s="246">
        <f t="shared" si="166"/>
        <v>0</v>
      </c>
      <c r="P110" s="125">
        <v>0</v>
      </c>
      <c r="Q110" s="126">
        <v>0</v>
      </c>
      <c r="R110" s="246">
        <f t="shared" si="167"/>
        <v>0</v>
      </c>
      <c r="S110" s="125"/>
      <c r="T110" s="126"/>
      <c r="U110" s="246">
        <f t="shared" si="168"/>
        <v>0</v>
      </c>
      <c r="V110" s="125"/>
      <c r="W110" s="126"/>
      <c r="X110" s="246">
        <f t="shared" si="169"/>
        <v>0</v>
      </c>
      <c r="Y110" s="126"/>
      <c r="Z110" s="126"/>
      <c r="AA110" s="246">
        <f t="shared" si="170"/>
        <v>0</v>
      </c>
      <c r="AB110" s="126"/>
      <c r="AC110" s="126"/>
      <c r="AD110" s="246">
        <f t="shared" si="171"/>
        <v>0</v>
      </c>
      <c r="AE110" s="125">
        <f t="shared" si="164"/>
        <v>3398220</v>
      </c>
      <c r="AF110" s="125">
        <f t="shared" ref="AF110:AF114" si="176">K110+N110+Q110+T110+W110+Z110</f>
        <v>0</v>
      </c>
      <c r="AG110" s="246">
        <f t="shared" si="172"/>
        <v>3398220</v>
      </c>
      <c r="AH110" s="125">
        <v>3398220</v>
      </c>
      <c r="AI110" s="126">
        <v>0</v>
      </c>
      <c r="AJ110" s="246">
        <f t="shared" si="173"/>
        <v>3398220</v>
      </c>
      <c r="AK110" s="125">
        <v>0</v>
      </c>
      <c r="AL110" s="126">
        <v>0</v>
      </c>
      <c r="AM110" s="114"/>
      <c r="AN110" s="246">
        <f t="shared" si="174"/>
        <v>0</v>
      </c>
      <c r="AO110" s="125">
        <v>0</v>
      </c>
      <c r="AP110" s="126">
        <v>0</v>
      </c>
      <c r="AQ110" s="246">
        <f t="shared" si="175"/>
        <v>0</v>
      </c>
      <c r="AR110" s="156">
        <f t="shared" si="126"/>
        <v>0</v>
      </c>
      <c r="AS110" s="52"/>
      <c r="AT110" s="52"/>
    </row>
    <row r="111" spans="2:46" ht="75" customHeight="1" x14ac:dyDescent="0.25">
      <c r="B111" s="66" t="s">
        <v>105</v>
      </c>
      <c r="C111" s="277" t="s">
        <v>272</v>
      </c>
      <c r="D111" s="110"/>
      <c r="E111" s="83" t="s">
        <v>124</v>
      </c>
      <c r="F111" s="276" t="s">
        <v>123</v>
      </c>
      <c r="G111" s="276" t="s">
        <v>278</v>
      </c>
      <c r="H111" s="275">
        <v>2024</v>
      </c>
      <c r="I111" s="275">
        <v>2024</v>
      </c>
      <c r="J111" s="125">
        <v>779253</v>
      </c>
      <c r="K111" s="126">
        <v>0</v>
      </c>
      <c r="L111" s="246">
        <f t="shared" si="165"/>
        <v>779253</v>
      </c>
      <c r="M111" s="125">
        <v>0</v>
      </c>
      <c r="N111" s="126">
        <v>0</v>
      </c>
      <c r="O111" s="246">
        <f t="shared" si="166"/>
        <v>0</v>
      </c>
      <c r="P111" s="125">
        <v>0</v>
      </c>
      <c r="Q111" s="126">
        <v>0</v>
      </c>
      <c r="R111" s="246">
        <f t="shared" si="167"/>
        <v>0</v>
      </c>
      <c r="S111" s="125"/>
      <c r="T111" s="126"/>
      <c r="U111" s="246">
        <f t="shared" si="168"/>
        <v>0</v>
      </c>
      <c r="V111" s="125"/>
      <c r="W111" s="126"/>
      <c r="X111" s="246">
        <f t="shared" si="169"/>
        <v>0</v>
      </c>
      <c r="Y111" s="126"/>
      <c r="Z111" s="126"/>
      <c r="AA111" s="246">
        <f t="shared" si="170"/>
        <v>0</v>
      </c>
      <c r="AB111" s="126"/>
      <c r="AC111" s="126"/>
      <c r="AD111" s="246">
        <f t="shared" si="171"/>
        <v>0</v>
      </c>
      <c r="AE111" s="125">
        <f t="shared" si="164"/>
        <v>779253</v>
      </c>
      <c r="AF111" s="125">
        <f t="shared" si="176"/>
        <v>0</v>
      </c>
      <c r="AG111" s="246">
        <f t="shared" si="172"/>
        <v>779253</v>
      </c>
      <c r="AH111" s="125">
        <v>779253</v>
      </c>
      <c r="AI111" s="126">
        <v>0</v>
      </c>
      <c r="AJ111" s="246">
        <f t="shared" si="173"/>
        <v>779253</v>
      </c>
      <c r="AK111" s="125">
        <v>0</v>
      </c>
      <c r="AL111" s="126">
        <v>0</v>
      </c>
      <c r="AM111" s="114"/>
      <c r="AN111" s="246">
        <f t="shared" si="174"/>
        <v>0</v>
      </c>
      <c r="AO111" s="125">
        <v>0</v>
      </c>
      <c r="AP111" s="126">
        <v>0</v>
      </c>
      <c r="AQ111" s="246">
        <f t="shared" si="175"/>
        <v>0</v>
      </c>
      <c r="AR111" s="156">
        <f t="shared" si="126"/>
        <v>0</v>
      </c>
      <c r="AS111" s="52"/>
      <c r="AT111" s="52"/>
    </row>
    <row r="112" spans="2:46" ht="86.25" customHeight="1" x14ac:dyDescent="0.25">
      <c r="B112" s="66" t="s">
        <v>106</v>
      </c>
      <c r="C112" s="277" t="s">
        <v>273</v>
      </c>
      <c r="D112" s="110"/>
      <c r="E112" s="83" t="s">
        <v>124</v>
      </c>
      <c r="F112" s="276" t="s">
        <v>123</v>
      </c>
      <c r="G112" s="276" t="s">
        <v>282</v>
      </c>
      <c r="H112" s="275">
        <v>2024</v>
      </c>
      <c r="I112" s="275">
        <v>2025</v>
      </c>
      <c r="J112" s="125">
        <v>779253</v>
      </c>
      <c r="K112" s="126">
        <v>0</v>
      </c>
      <c r="L112" s="246">
        <f t="shared" si="165"/>
        <v>779253</v>
      </c>
      <c r="M112" s="125">
        <v>779253</v>
      </c>
      <c r="N112" s="126">
        <v>0</v>
      </c>
      <c r="O112" s="246">
        <f t="shared" si="166"/>
        <v>779253</v>
      </c>
      <c r="P112" s="125">
        <v>0</v>
      </c>
      <c r="Q112" s="126">
        <v>0</v>
      </c>
      <c r="R112" s="246">
        <f t="shared" si="167"/>
        <v>0</v>
      </c>
      <c r="S112" s="125"/>
      <c r="T112" s="126"/>
      <c r="U112" s="246">
        <f t="shared" si="168"/>
        <v>0</v>
      </c>
      <c r="V112" s="125"/>
      <c r="W112" s="126"/>
      <c r="X112" s="246">
        <f t="shared" si="169"/>
        <v>0</v>
      </c>
      <c r="Y112" s="126"/>
      <c r="Z112" s="126"/>
      <c r="AA112" s="246">
        <f t="shared" si="170"/>
        <v>0</v>
      </c>
      <c r="AB112" s="126"/>
      <c r="AC112" s="126"/>
      <c r="AD112" s="246">
        <f t="shared" si="171"/>
        <v>0</v>
      </c>
      <c r="AE112" s="125">
        <f t="shared" si="164"/>
        <v>1558506</v>
      </c>
      <c r="AF112" s="125">
        <f t="shared" si="176"/>
        <v>0</v>
      </c>
      <c r="AG112" s="246">
        <f t="shared" si="172"/>
        <v>1558506</v>
      </c>
      <c r="AH112" s="125">
        <v>1558506</v>
      </c>
      <c r="AI112" s="126">
        <v>0</v>
      </c>
      <c r="AJ112" s="246">
        <f t="shared" si="173"/>
        <v>1558506</v>
      </c>
      <c r="AK112" s="125">
        <v>0</v>
      </c>
      <c r="AL112" s="126">
        <v>0</v>
      </c>
      <c r="AM112" s="114"/>
      <c r="AN112" s="246">
        <f t="shared" si="174"/>
        <v>0</v>
      </c>
      <c r="AO112" s="125">
        <v>0</v>
      </c>
      <c r="AP112" s="126">
        <v>0</v>
      </c>
      <c r="AQ112" s="246">
        <f t="shared" si="175"/>
        <v>0</v>
      </c>
      <c r="AR112" s="156">
        <f t="shared" si="126"/>
        <v>0</v>
      </c>
      <c r="AS112" s="52"/>
      <c r="AT112" s="52"/>
    </row>
    <row r="113" spans="2:46" ht="86.25" customHeight="1" x14ac:dyDescent="0.25">
      <c r="B113" s="66" t="s">
        <v>133</v>
      </c>
      <c r="C113" s="277" t="s">
        <v>274</v>
      </c>
      <c r="D113" s="110"/>
      <c r="E113" s="83" t="s">
        <v>124</v>
      </c>
      <c r="F113" s="276" t="s">
        <v>123</v>
      </c>
      <c r="G113" s="276" t="s">
        <v>279</v>
      </c>
      <c r="H113" s="275">
        <v>2024</v>
      </c>
      <c r="I113" s="275">
        <v>2024</v>
      </c>
      <c r="J113" s="125">
        <v>2265000</v>
      </c>
      <c r="K113" s="126">
        <v>0</v>
      </c>
      <c r="L113" s="246">
        <f t="shared" si="165"/>
        <v>2265000</v>
      </c>
      <c r="M113" s="125">
        <v>0</v>
      </c>
      <c r="N113" s="126">
        <v>0</v>
      </c>
      <c r="O113" s="246">
        <f t="shared" si="166"/>
        <v>0</v>
      </c>
      <c r="P113" s="125">
        <v>0</v>
      </c>
      <c r="Q113" s="126">
        <v>0</v>
      </c>
      <c r="R113" s="246">
        <f t="shared" si="167"/>
        <v>0</v>
      </c>
      <c r="S113" s="125"/>
      <c r="T113" s="126"/>
      <c r="U113" s="246">
        <f t="shared" si="168"/>
        <v>0</v>
      </c>
      <c r="V113" s="125"/>
      <c r="W113" s="126"/>
      <c r="X113" s="246">
        <f t="shared" si="169"/>
        <v>0</v>
      </c>
      <c r="Y113" s="126"/>
      <c r="Z113" s="126"/>
      <c r="AA113" s="246">
        <f t="shared" si="170"/>
        <v>0</v>
      </c>
      <c r="AB113" s="126"/>
      <c r="AC113" s="126"/>
      <c r="AD113" s="246">
        <f t="shared" si="171"/>
        <v>0</v>
      </c>
      <c r="AE113" s="125">
        <f t="shared" si="164"/>
        <v>2265000</v>
      </c>
      <c r="AF113" s="125">
        <f t="shared" si="176"/>
        <v>0</v>
      </c>
      <c r="AG113" s="246">
        <f t="shared" si="172"/>
        <v>2265000</v>
      </c>
      <c r="AH113" s="125">
        <v>2265000</v>
      </c>
      <c r="AI113" s="126">
        <v>0</v>
      </c>
      <c r="AJ113" s="246">
        <f t="shared" si="173"/>
        <v>2265000</v>
      </c>
      <c r="AK113" s="125">
        <v>0</v>
      </c>
      <c r="AL113" s="126">
        <v>0</v>
      </c>
      <c r="AM113" s="114"/>
      <c r="AN113" s="246">
        <f t="shared" si="174"/>
        <v>0</v>
      </c>
      <c r="AO113" s="125">
        <v>0</v>
      </c>
      <c r="AP113" s="126">
        <v>0</v>
      </c>
      <c r="AQ113" s="246">
        <f t="shared" si="175"/>
        <v>0</v>
      </c>
      <c r="AR113" s="156">
        <f t="shared" si="126"/>
        <v>0</v>
      </c>
      <c r="AS113" s="52"/>
      <c r="AT113" s="52"/>
    </row>
    <row r="114" spans="2:46" ht="54.6" customHeight="1" x14ac:dyDescent="0.25">
      <c r="B114" s="66" t="s">
        <v>134</v>
      </c>
      <c r="C114" s="277" t="s">
        <v>275</v>
      </c>
      <c r="D114" s="110"/>
      <c r="E114" s="83" t="s">
        <v>124</v>
      </c>
      <c r="F114" s="276" t="s">
        <v>123</v>
      </c>
      <c r="G114" s="276" t="s">
        <v>280</v>
      </c>
      <c r="H114" s="275">
        <v>2024</v>
      </c>
      <c r="I114" s="275">
        <v>2024</v>
      </c>
      <c r="J114" s="125">
        <v>0</v>
      </c>
      <c r="K114" s="126">
        <v>0</v>
      </c>
      <c r="L114" s="246">
        <f t="shared" si="165"/>
        <v>0</v>
      </c>
      <c r="M114" s="125">
        <v>0</v>
      </c>
      <c r="N114" s="126">
        <v>0</v>
      </c>
      <c r="O114" s="246">
        <f t="shared" si="166"/>
        <v>0</v>
      </c>
      <c r="P114" s="125">
        <v>0</v>
      </c>
      <c r="Q114" s="126">
        <v>0</v>
      </c>
      <c r="R114" s="246">
        <f t="shared" si="167"/>
        <v>0</v>
      </c>
      <c r="S114" s="125"/>
      <c r="T114" s="126"/>
      <c r="U114" s="246">
        <f t="shared" si="168"/>
        <v>0</v>
      </c>
      <c r="V114" s="125"/>
      <c r="W114" s="126"/>
      <c r="X114" s="246">
        <f t="shared" si="169"/>
        <v>0</v>
      </c>
      <c r="Y114" s="126"/>
      <c r="Z114" s="126"/>
      <c r="AA114" s="246">
        <f t="shared" si="170"/>
        <v>0</v>
      </c>
      <c r="AB114" s="126"/>
      <c r="AC114" s="126"/>
      <c r="AD114" s="246">
        <f t="shared" si="171"/>
        <v>0</v>
      </c>
      <c r="AE114" s="125">
        <f t="shared" si="164"/>
        <v>0</v>
      </c>
      <c r="AF114" s="125">
        <f t="shared" si="176"/>
        <v>0</v>
      </c>
      <c r="AG114" s="246">
        <f t="shared" si="172"/>
        <v>0</v>
      </c>
      <c r="AH114" s="125"/>
      <c r="AI114" s="126"/>
      <c r="AJ114" s="246">
        <f t="shared" si="173"/>
        <v>0</v>
      </c>
      <c r="AK114" s="125">
        <v>0</v>
      </c>
      <c r="AL114" s="126">
        <v>0</v>
      </c>
      <c r="AM114" s="114"/>
      <c r="AN114" s="246">
        <f t="shared" si="174"/>
        <v>0</v>
      </c>
      <c r="AO114" s="125">
        <v>0</v>
      </c>
      <c r="AP114" s="126">
        <v>0</v>
      </c>
      <c r="AQ114" s="246">
        <f t="shared" si="175"/>
        <v>0</v>
      </c>
      <c r="AR114" s="156">
        <f t="shared" si="126"/>
        <v>0</v>
      </c>
      <c r="AS114" s="52"/>
      <c r="AT114" s="52"/>
    </row>
    <row r="115" spans="2:46" s="4" customFormat="1" ht="44.45" customHeight="1" x14ac:dyDescent="0.2">
      <c r="B115" s="184"/>
      <c r="C115" s="202" t="s">
        <v>14</v>
      </c>
      <c r="D115" s="198"/>
      <c r="E115" s="198"/>
      <c r="F115" s="184"/>
      <c r="G115" s="184"/>
      <c r="H115" s="184"/>
      <c r="I115" s="184"/>
      <c r="J115" s="203">
        <f>J104+J108</f>
        <v>12725523</v>
      </c>
      <c r="K115" s="203">
        <f t="shared" ref="K115:AR115" si="177">K104+K108</f>
        <v>0</v>
      </c>
      <c r="L115" s="203">
        <f t="shared" si="177"/>
        <v>12725523</v>
      </c>
      <c r="M115" s="203">
        <f t="shared" si="177"/>
        <v>779253</v>
      </c>
      <c r="N115" s="203">
        <f t="shared" si="177"/>
        <v>0</v>
      </c>
      <c r="O115" s="203">
        <f t="shared" si="177"/>
        <v>779253</v>
      </c>
      <c r="P115" s="203">
        <f t="shared" si="177"/>
        <v>0</v>
      </c>
      <c r="Q115" s="203">
        <f t="shared" si="177"/>
        <v>0</v>
      </c>
      <c r="R115" s="203">
        <f t="shared" si="177"/>
        <v>0</v>
      </c>
      <c r="S115" s="203">
        <f t="shared" si="177"/>
        <v>0</v>
      </c>
      <c r="T115" s="203">
        <f t="shared" si="177"/>
        <v>0</v>
      </c>
      <c r="U115" s="203">
        <f t="shared" si="177"/>
        <v>0</v>
      </c>
      <c r="V115" s="203">
        <f t="shared" si="177"/>
        <v>0</v>
      </c>
      <c r="W115" s="203">
        <f t="shared" si="177"/>
        <v>0</v>
      </c>
      <c r="X115" s="203">
        <f t="shared" si="177"/>
        <v>0</v>
      </c>
      <c r="Y115" s="203">
        <f t="shared" si="177"/>
        <v>0</v>
      </c>
      <c r="Z115" s="203">
        <f t="shared" si="177"/>
        <v>0</v>
      </c>
      <c r="AA115" s="203">
        <f t="shared" si="177"/>
        <v>0</v>
      </c>
      <c r="AB115" s="203">
        <f t="shared" si="177"/>
        <v>0</v>
      </c>
      <c r="AC115" s="203">
        <f t="shared" si="177"/>
        <v>0</v>
      </c>
      <c r="AD115" s="203">
        <f t="shared" si="177"/>
        <v>0</v>
      </c>
      <c r="AE115" s="203">
        <f t="shared" si="177"/>
        <v>13504776</v>
      </c>
      <c r="AF115" s="203">
        <f t="shared" si="177"/>
        <v>0</v>
      </c>
      <c r="AG115" s="203">
        <f t="shared" si="177"/>
        <v>13504776</v>
      </c>
      <c r="AH115" s="203">
        <f t="shared" si="177"/>
        <v>12604776</v>
      </c>
      <c r="AI115" s="203">
        <f t="shared" si="177"/>
        <v>0</v>
      </c>
      <c r="AJ115" s="203">
        <f t="shared" si="177"/>
        <v>12604776</v>
      </c>
      <c r="AK115" s="203">
        <f t="shared" si="177"/>
        <v>0</v>
      </c>
      <c r="AL115" s="203">
        <f t="shared" si="177"/>
        <v>0</v>
      </c>
      <c r="AM115" s="203"/>
      <c r="AN115" s="203">
        <f t="shared" si="177"/>
        <v>0</v>
      </c>
      <c r="AO115" s="203">
        <f t="shared" si="177"/>
        <v>0</v>
      </c>
      <c r="AP115" s="203">
        <f t="shared" si="177"/>
        <v>0</v>
      </c>
      <c r="AQ115" s="203">
        <f t="shared" si="177"/>
        <v>0</v>
      </c>
      <c r="AR115" s="314">
        <f t="shared" si="177"/>
        <v>-900000</v>
      </c>
      <c r="AS115" s="53"/>
      <c r="AT115" s="53"/>
    </row>
    <row r="116" spans="2:46" s="4" customFormat="1" ht="39.6" customHeight="1" x14ac:dyDescent="0.2">
      <c r="B116" s="184"/>
      <c r="C116" s="320" t="s">
        <v>80</v>
      </c>
      <c r="D116" s="321"/>
      <c r="E116" s="226"/>
      <c r="F116" s="184"/>
      <c r="G116" s="184"/>
      <c r="H116" s="184"/>
      <c r="I116" s="184"/>
      <c r="J116" s="203">
        <f t="shared" ref="J116:AL116" si="178">J101+J115</f>
        <v>80352179</v>
      </c>
      <c r="K116" s="203">
        <f t="shared" si="178"/>
        <v>23000000</v>
      </c>
      <c r="L116" s="203">
        <f t="shared" si="178"/>
        <v>103352179</v>
      </c>
      <c r="M116" s="203">
        <f t="shared" si="178"/>
        <v>68405909</v>
      </c>
      <c r="N116" s="203">
        <f t="shared" si="178"/>
        <v>0</v>
      </c>
      <c r="O116" s="203">
        <f t="shared" si="178"/>
        <v>68405909</v>
      </c>
      <c r="P116" s="203">
        <f t="shared" si="178"/>
        <v>0</v>
      </c>
      <c r="Q116" s="203">
        <f t="shared" si="178"/>
        <v>0</v>
      </c>
      <c r="R116" s="203">
        <f t="shared" si="178"/>
        <v>0</v>
      </c>
      <c r="S116" s="203">
        <f t="shared" ca="1" si="178"/>
        <v>0</v>
      </c>
      <c r="T116" s="203">
        <f t="shared" ca="1" si="178"/>
        <v>0</v>
      </c>
      <c r="U116" s="203">
        <f t="shared" ca="1" si="178"/>
        <v>0</v>
      </c>
      <c r="V116" s="203">
        <f t="shared" ca="1" si="178"/>
        <v>0</v>
      </c>
      <c r="W116" s="203">
        <f t="shared" ca="1" si="178"/>
        <v>0</v>
      </c>
      <c r="X116" s="203">
        <f t="shared" ca="1" si="178"/>
        <v>0</v>
      </c>
      <c r="Y116" s="203">
        <f t="shared" ca="1" si="178"/>
        <v>0</v>
      </c>
      <c r="Z116" s="203">
        <f t="shared" ca="1" si="178"/>
        <v>0</v>
      </c>
      <c r="AA116" s="203">
        <f t="shared" ca="1" si="178"/>
        <v>0</v>
      </c>
      <c r="AB116" s="203">
        <f t="shared" ca="1" si="178"/>
        <v>0</v>
      </c>
      <c r="AC116" s="203">
        <f t="shared" ca="1" si="178"/>
        <v>0</v>
      </c>
      <c r="AD116" s="203">
        <f t="shared" ca="1" si="178"/>
        <v>0</v>
      </c>
      <c r="AE116" s="203">
        <f t="shared" si="178"/>
        <v>148758088</v>
      </c>
      <c r="AF116" s="203">
        <f t="shared" si="178"/>
        <v>23000000</v>
      </c>
      <c r="AG116" s="203">
        <f>SUM(AE116:AF116)</f>
        <v>171758088</v>
      </c>
      <c r="AH116" s="203">
        <f t="shared" si="178"/>
        <v>119490088</v>
      </c>
      <c r="AI116" s="203">
        <f t="shared" si="178"/>
        <v>0</v>
      </c>
      <c r="AJ116" s="203">
        <f t="shared" si="178"/>
        <v>119490088</v>
      </c>
      <c r="AK116" s="203">
        <f t="shared" si="178"/>
        <v>0</v>
      </c>
      <c r="AL116" s="203">
        <f t="shared" si="178"/>
        <v>0</v>
      </c>
      <c r="AM116" s="203"/>
      <c r="AN116" s="203">
        <f>AN101+AN115</f>
        <v>0</v>
      </c>
      <c r="AO116" s="203">
        <f>AO101+AO115</f>
        <v>0</v>
      </c>
      <c r="AP116" s="203">
        <f>AP101+AP115</f>
        <v>0</v>
      </c>
      <c r="AQ116" s="203">
        <f>AQ101+AQ115</f>
        <v>0</v>
      </c>
      <c r="AR116" s="314">
        <f ca="1">AR115+AR101</f>
        <v>0</v>
      </c>
      <c r="AS116" s="54" t="e">
        <f ca="1">AR116/AG116</f>
        <v>#DIV/0!</v>
      </c>
      <c r="AT116" s="53"/>
    </row>
    <row r="117" spans="2:46" ht="53.45" customHeight="1" x14ac:dyDescent="0.25">
      <c r="B117" s="262"/>
      <c r="C117" s="261" t="s">
        <v>138</v>
      </c>
      <c r="D117" s="263"/>
      <c r="E117" s="263"/>
      <c r="F117" s="262"/>
      <c r="G117" s="262"/>
      <c r="H117" s="262"/>
      <c r="I117" s="262"/>
      <c r="J117" s="45">
        <f t="shared" ref="J117:AL117" si="179">J116+J76+J31</f>
        <v>149749266</v>
      </c>
      <c r="K117" s="45">
        <f t="shared" si="179"/>
        <v>23000000</v>
      </c>
      <c r="L117" s="45">
        <f t="shared" si="179"/>
        <v>172749266</v>
      </c>
      <c r="M117" s="45">
        <f t="shared" si="179"/>
        <v>103766152</v>
      </c>
      <c r="N117" s="45">
        <f t="shared" si="179"/>
        <v>0</v>
      </c>
      <c r="O117" s="45">
        <f t="shared" si="179"/>
        <v>103766152</v>
      </c>
      <c r="P117" s="45">
        <f t="shared" si="179"/>
        <v>0</v>
      </c>
      <c r="Q117" s="45">
        <f t="shared" si="179"/>
        <v>0</v>
      </c>
      <c r="R117" s="45">
        <f t="shared" si="179"/>
        <v>0</v>
      </c>
      <c r="S117" s="45" t="e">
        <f t="shared" ca="1" si="179"/>
        <v>#REF!</v>
      </c>
      <c r="T117" s="45" t="e">
        <f t="shared" ca="1" si="179"/>
        <v>#REF!</v>
      </c>
      <c r="U117" s="45" t="e">
        <f t="shared" ca="1" si="179"/>
        <v>#REF!</v>
      </c>
      <c r="V117" s="45" t="e">
        <f t="shared" ca="1" si="179"/>
        <v>#REF!</v>
      </c>
      <c r="W117" s="45" t="e">
        <f t="shared" ca="1" si="179"/>
        <v>#REF!</v>
      </c>
      <c r="X117" s="45" t="e">
        <f t="shared" ca="1" si="179"/>
        <v>#REF!</v>
      </c>
      <c r="Y117" s="45" t="e">
        <f t="shared" ca="1" si="179"/>
        <v>#REF!</v>
      </c>
      <c r="Z117" s="45" t="e">
        <f t="shared" ca="1" si="179"/>
        <v>#REF!</v>
      </c>
      <c r="AA117" s="45" t="e">
        <f t="shared" ca="1" si="179"/>
        <v>#REF!</v>
      </c>
      <c r="AB117" s="45" t="e">
        <f t="shared" ca="1" si="179"/>
        <v>#REF!</v>
      </c>
      <c r="AC117" s="45" t="e">
        <f t="shared" ca="1" si="179"/>
        <v>#REF!</v>
      </c>
      <c r="AD117" s="45" t="e">
        <f t="shared" ca="1" si="179"/>
        <v>#REF!</v>
      </c>
      <c r="AE117" s="45">
        <f t="shared" si="179"/>
        <v>253515418</v>
      </c>
      <c r="AF117" s="45">
        <f t="shared" si="179"/>
        <v>23000000</v>
      </c>
      <c r="AG117" s="45">
        <f t="shared" si="179"/>
        <v>276515418</v>
      </c>
      <c r="AH117" s="45">
        <f t="shared" si="179"/>
        <v>206933418</v>
      </c>
      <c r="AI117" s="45">
        <f t="shared" si="179"/>
        <v>0</v>
      </c>
      <c r="AJ117" s="45">
        <f t="shared" si="179"/>
        <v>206933418</v>
      </c>
      <c r="AK117" s="45">
        <f t="shared" si="179"/>
        <v>0</v>
      </c>
      <c r="AL117" s="45">
        <f t="shared" si="179"/>
        <v>0</v>
      </c>
      <c r="AM117" s="45"/>
      <c r="AN117" s="45">
        <f>AN116+AN76+AN31</f>
        <v>0</v>
      </c>
      <c r="AO117" s="45">
        <f>AO116+AO76+AO31</f>
        <v>0</v>
      </c>
      <c r="AP117" s="45">
        <f>AP116+AP76+AP31</f>
        <v>0</v>
      </c>
      <c r="AQ117" s="45">
        <f>AQ116+AQ76+AQ31</f>
        <v>0</v>
      </c>
      <c r="AR117" s="302">
        <f ca="1">AR116+AR76+AR31</f>
        <v>-4690000</v>
      </c>
    </row>
    <row r="118" spans="2:46" s="206" customFormat="1" ht="0.75" customHeight="1" x14ac:dyDescent="0.3">
      <c r="B118" s="205"/>
      <c r="F118" s="207"/>
      <c r="G118" s="207"/>
      <c r="H118" s="207"/>
      <c r="I118" s="207"/>
      <c r="J118" s="208" t="e">
        <f>J31+J76+J116+#REF!</f>
        <v>#REF!</v>
      </c>
      <c r="K118" s="208" t="e">
        <f>K31+K76+K116+#REF!</f>
        <v>#REF!</v>
      </c>
      <c r="L118" s="208" t="e">
        <f>L31+L76+L116+#REF!</f>
        <v>#REF!</v>
      </c>
      <c r="M118" s="208" t="e">
        <f>M31+M76+M116+#REF!</f>
        <v>#REF!</v>
      </c>
      <c r="N118" s="208" t="e">
        <f>N31+N76+N116+#REF!</f>
        <v>#REF!</v>
      </c>
      <c r="O118" s="208" t="e">
        <f>O31+O76+O116+#REF!</f>
        <v>#REF!</v>
      </c>
      <c r="P118" s="208" t="e">
        <f>P31+P76+P116+#REF!</f>
        <v>#REF!</v>
      </c>
      <c r="Q118" s="208" t="e">
        <f>Q31+Q76+Q116+#REF!</f>
        <v>#REF!</v>
      </c>
      <c r="R118" s="208" t="e">
        <f>R31+R76+R116+#REF!</f>
        <v>#REF!</v>
      </c>
      <c r="S118" s="208" t="e">
        <f ca="1">S31+S76+S116+#REF!</f>
        <v>#REF!</v>
      </c>
      <c r="T118" s="208" t="e">
        <f ca="1">T31+T76+T116+#REF!</f>
        <v>#REF!</v>
      </c>
      <c r="U118" s="208" t="e">
        <f ca="1">U31+U76+U116+#REF!</f>
        <v>#REF!</v>
      </c>
      <c r="V118" s="208" t="e">
        <f ca="1">V31+V76+V116+#REF!</f>
        <v>#REF!</v>
      </c>
      <c r="W118" s="208" t="e">
        <f ca="1">W31+W76+W116+#REF!</f>
        <v>#REF!</v>
      </c>
      <c r="X118" s="208" t="e">
        <f ca="1">X31+X76+X116+#REF!</f>
        <v>#REF!</v>
      </c>
      <c r="Y118" s="208"/>
      <c r="Z118" s="208"/>
      <c r="AA118" s="208"/>
      <c r="AB118" s="208"/>
      <c r="AC118" s="208"/>
      <c r="AD118" s="208"/>
      <c r="AE118" s="127" t="e">
        <f>AE31+AE76+AE116+#REF!</f>
        <v>#REF!</v>
      </c>
      <c r="AF118" s="208" t="e">
        <f>AF31+AF76+AF116+#REF!</f>
        <v>#REF!</v>
      </c>
      <c r="AG118" s="208" t="e">
        <f>AG31+AG76+AG116+#REF!</f>
        <v>#REF!</v>
      </c>
      <c r="AH118" s="208" t="e">
        <f>AH31+AH76+AH116+#REF!</f>
        <v>#REF!</v>
      </c>
      <c r="AI118" s="208" t="e">
        <f>AI31+AI76+AI116+#REF!</f>
        <v>#REF!</v>
      </c>
      <c r="AJ118" s="208" t="e">
        <f>AJ31+AJ76+AJ116+#REF!</f>
        <v>#REF!</v>
      </c>
      <c r="AK118" s="208" t="e">
        <f>AK31+AK76+AK116+#REF!</f>
        <v>#REF!</v>
      </c>
      <c r="AL118" s="208" t="e">
        <f>AL31+AL76+AL116+#REF!</f>
        <v>#REF!</v>
      </c>
      <c r="AM118" s="208" t="e">
        <f>AM31+AM76+AM116+#REF!</f>
        <v>#REF!</v>
      </c>
      <c r="AN118" s="208" t="e">
        <f>AN31+AN76+AN116+#REF!</f>
        <v>#REF!</v>
      </c>
      <c r="AO118" s="208" t="e">
        <f>AO31+AO76+AO116+#REF!</f>
        <v>#REF!</v>
      </c>
      <c r="AP118" s="208" t="e">
        <f>AP31+AP76+AP116+#REF!</f>
        <v>#REF!</v>
      </c>
      <c r="AQ118" s="208" t="e">
        <f>AQ31+AQ76+AQ116+#REF!</f>
        <v>#REF!</v>
      </c>
      <c r="AR118" s="209" t="e">
        <f ca="1">AR31+AR76+AR116+#REF!</f>
        <v>#REF!</v>
      </c>
      <c r="AS118" s="210"/>
    </row>
  </sheetData>
  <mergeCells count="86">
    <mergeCell ref="C76:D76"/>
    <mergeCell ref="B79:B81"/>
    <mergeCell ref="B33:AR33"/>
    <mergeCell ref="AH34:AN34"/>
    <mergeCell ref="B3:AR3"/>
    <mergeCell ref="AO79:AQ79"/>
    <mergeCell ref="AO80:AQ80"/>
    <mergeCell ref="J34:L35"/>
    <mergeCell ref="J79:L80"/>
    <mergeCell ref="C79:C81"/>
    <mergeCell ref="AE79:AG80"/>
    <mergeCell ref="Y79:AA80"/>
    <mergeCell ref="AB79:AD80"/>
    <mergeCell ref="AK6:AN6"/>
    <mergeCell ref="AR5:AR6"/>
    <mergeCell ref="C9:D9"/>
    <mergeCell ref="AR79:AR80"/>
    <mergeCell ref="F6:F8"/>
    <mergeCell ref="G6:G8"/>
    <mergeCell ref="H6:H8"/>
    <mergeCell ref="I6:I8"/>
    <mergeCell ref="P34:R35"/>
    <mergeCell ref="AE5:AG6"/>
    <mergeCell ref="AO6:AQ6"/>
    <mergeCell ref="P79:R80"/>
    <mergeCell ref="S79:U80"/>
    <mergeCell ref="V79:X80"/>
    <mergeCell ref="Y5:AA6"/>
    <mergeCell ref="AB5:AD6"/>
    <mergeCell ref="V34:X35"/>
    <mergeCell ref="AE34:AG35"/>
    <mergeCell ref="S34:U35"/>
    <mergeCell ref="C116:D116"/>
    <mergeCell ref="M79:O80"/>
    <mergeCell ref="E80:E81"/>
    <mergeCell ref="C59:D59"/>
    <mergeCell ref="H35:H36"/>
    <mergeCell ref="C82:D82"/>
    <mergeCell ref="H80:H81"/>
    <mergeCell ref="F35:F36"/>
    <mergeCell ref="B78:AR78"/>
    <mergeCell ref="M34:O35"/>
    <mergeCell ref="AR34:AR35"/>
    <mergeCell ref="H34:I34"/>
    <mergeCell ref="B34:B36"/>
    <mergeCell ref="F34:G34"/>
    <mergeCell ref="C37:D37"/>
    <mergeCell ref="B77:AR77"/>
    <mergeCell ref="D79:D81"/>
    <mergeCell ref="AK80:AN80"/>
    <mergeCell ref="F79:G79"/>
    <mergeCell ref="AH80:AJ80"/>
    <mergeCell ref="AH79:AN79"/>
    <mergeCell ref="H79:I79"/>
    <mergeCell ref="F80:F81"/>
    <mergeCell ref="G80:G81"/>
    <mergeCell ref="I80:I81"/>
    <mergeCell ref="B2:AR2"/>
    <mergeCell ref="B4:AR4"/>
    <mergeCell ref="H5:I5"/>
    <mergeCell ref="AO5:AQ5"/>
    <mergeCell ref="B5:B8"/>
    <mergeCell ref="F5:G5"/>
    <mergeCell ref="AH6:AJ6"/>
    <mergeCell ref="J5:L6"/>
    <mergeCell ref="S5:U6"/>
    <mergeCell ref="V5:X6"/>
    <mergeCell ref="M5:O6"/>
    <mergeCell ref="AH5:AN5"/>
    <mergeCell ref="P5:R6"/>
    <mergeCell ref="C5:C8"/>
    <mergeCell ref="E6:E8"/>
    <mergeCell ref="D5:D8"/>
    <mergeCell ref="C31:D31"/>
    <mergeCell ref="C34:C36"/>
    <mergeCell ref="D34:D36"/>
    <mergeCell ref="Y34:AA35"/>
    <mergeCell ref="AB34:AD35"/>
    <mergeCell ref="B32:AR32"/>
    <mergeCell ref="AO34:AQ34"/>
    <mergeCell ref="E35:E36"/>
    <mergeCell ref="AO35:AQ35"/>
    <mergeCell ref="G35:G36"/>
    <mergeCell ref="I35:I36"/>
    <mergeCell ref="AH35:AJ35"/>
    <mergeCell ref="AK35:AN35"/>
  </mergeCells>
  <phoneticPr fontId="3" type="noConversion"/>
  <pageMargins left="0.2" right="0.2" top="0.25" bottom="0.25" header="0.3" footer="0.3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B1:W50"/>
  <sheetViews>
    <sheetView topLeftCell="H4" zoomScale="75" zoomScaleNormal="75" workbookViewId="0">
      <pane ySplit="3" topLeftCell="A20" activePane="bottomLeft" state="frozen"/>
      <selection activeCell="A4" sqref="A4"/>
      <selection pane="bottomLeft" activeCell="F17" sqref="F17"/>
    </sheetView>
  </sheetViews>
  <sheetFormatPr defaultRowHeight="15" x14ac:dyDescent="0.25"/>
  <cols>
    <col min="2" max="2" width="58.5703125" customWidth="1"/>
    <col min="3" max="3" width="26.7109375" customWidth="1"/>
    <col min="4" max="4" width="29.7109375" customWidth="1"/>
    <col min="5" max="5" width="17.42578125" customWidth="1"/>
    <col min="6" max="6" width="15.5703125" customWidth="1"/>
    <col min="7" max="7" width="21.42578125" style="10" customWidth="1"/>
    <col min="8" max="8" width="24" style="10" customWidth="1"/>
    <col min="9" max="9" width="22.7109375" style="10" customWidth="1"/>
    <col min="10" max="10" width="21.28515625" style="10" customWidth="1"/>
    <col min="11" max="11" width="20.28515625" style="10" customWidth="1"/>
    <col min="12" max="12" width="25.28515625" style="10" customWidth="1"/>
    <col min="13" max="13" width="19" style="10" customWidth="1"/>
    <col min="14" max="14" width="17.28515625" style="10" customWidth="1"/>
    <col min="15" max="15" width="21" style="10" customWidth="1"/>
    <col min="16" max="16" width="20.28515625" style="10" customWidth="1"/>
    <col min="17" max="17" width="20.7109375" style="10" customWidth="1"/>
    <col min="18" max="18" width="23.7109375" style="10" customWidth="1"/>
    <col min="19" max="19" width="22.140625" style="10" customWidth="1"/>
    <col min="20" max="20" width="20.85546875" style="10" customWidth="1"/>
    <col min="21" max="21" width="23.28515625" hidden="1" customWidth="1"/>
    <col min="22" max="22" width="22.7109375" style="18" customWidth="1"/>
    <col min="23" max="23" width="34.85546875" style="18" customWidth="1"/>
  </cols>
  <sheetData>
    <row r="1" spans="2:23" ht="15.75" thickBot="1" x14ac:dyDescent="0.3"/>
    <row r="2" spans="2:23" ht="45" customHeight="1" thickBot="1" x14ac:dyDescent="0.35">
      <c r="B2" s="397" t="s">
        <v>19</v>
      </c>
      <c r="C2" s="398"/>
      <c r="D2" s="398"/>
      <c r="E2" s="398"/>
      <c r="F2" s="398"/>
      <c r="G2" s="398"/>
      <c r="H2" s="398"/>
      <c r="I2" s="398"/>
      <c r="J2" s="398"/>
      <c r="K2" s="398"/>
      <c r="L2" s="398"/>
      <c r="M2" s="398"/>
      <c r="N2" s="398"/>
      <c r="O2" s="398"/>
      <c r="P2" s="398"/>
      <c r="Q2" s="398"/>
      <c r="R2" s="398"/>
      <c r="S2" s="398"/>
      <c r="T2" s="399"/>
    </row>
    <row r="3" spans="2:23" ht="16.5" customHeight="1" thickBot="1" x14ac:dyDescent="0.3">
      <c r="B3" s="27" t="s">
        <v>54</v>
      </c>
      <c r="C3" s="403" t="s">
        <v>9</v>
      </c>
      <c r="D3" s="404"/>
      <c r="E3" s="403" t="s">
        <v>2</v>
      </c>
      <c r="F3" s="404"/>
      <c r="G3" s="28" t="s">
        <v>55</v>
      </c>
      <c r="H3" s="29"/>
      <c r="I3" s="30"/>
      <c r="J3" s="391" t="s">
        <v>25</v>
      </c>
      <c r="K3" s="393"/>
      <c r="L3" s="393"/>
      <c r="M3" s="393"/>
      <c r="N3" s="393"/>
      <c r="O3" s="393"/>
      <c r="P3" s="32"/>
      <c r="Q3" s="32"/>
      <c r="R3" s="32"/>
      <c r="S3" s="26" t="s">
        <v>24</v>
      </c>
      <c r="T3" s="11"/>
    </row>
    <row r="4" spans="2:23" ht="16.5" customHeight="1" thickBot="1" x14ac:dyDescent="0.3">
      <c r="B4" s="33"/>
      <c r="C4" s="299"/>
      <c r="D4" s="299"/>
      <c r="E4" s="299"/>
      <c r="F4" s="299"/>
      <c r="G4" s="34"/>
      <c r="H4" s="29"/>
      <c r="I4" s="29"/>
      <c r="J4" s="25"/>
      <c r="K4" s="25"/>
      <c r="L4" s="25"/>
      <c r="M4" s="25"/>
      <c r="N4" s="25"/>
      <c r="O4" s="25"/>
      <c r="P4" s="32"/>
      <c r="Q4" s="32"/>
      <c r="R4" s="32"/>
      <c r="S4" s="32"/>
      <c r="T4" s="35"/>
    </row>
    <row r="5" spans="2:23" ht="33" customHeight="1" thickBot="1" x14ac:dyDescent="0.3">
      <c r="B5" s="407" t="s">
        <v>322</v>
      </c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08"/>
      <c r="O5" s="408"/>
      <c r="P5" s="408"/>
      <c r="Q5" s="408"/>
      <c r="R5" s="408"/>
      <c r="S5" s="408"/>
      <c r="T5" s="409"/>
    </row>
    <row r="6" spans="2:23" ht="37.9" customHeight="1" thickBot="1" x14ac:dyDescent="0.3">
      <c r="B6" s="405" t="s">
        <v>54</v>
      </c>
      <c r="C6" s="380" t="s">
        <v>57</v>
      </c>
      <c r="D6" s="380"/>
      <c r="E6" s="380" t="s">
        <v>38</v>
      </c>
      <c r="F6" s="380"/>
      <c r="G6" s="385" t="s">
        <v>58</v>
      </c>
      <c r="H6" s="386"/>
      <c r="I6" s="387"/>
      <c r="J6" s="391" t="s">
        <v>383</v>
      </c>
      <c r="K6" s="393"/>
      <c r="L6" s="393"/>
      <c r="M6" s="393"/>
      <c r="N6" s="393"/>
      <c r="O6" s="393"/>
      <c r="P6" s="385" t="s">
        <v>49</v>
      </c>
      <c r="Q6" s="386"/>
      <c r="R6" s="387"/>
      <c r="S6" s="394" t="s">
        <v>384</v>
      </c>
      <c r="T6" s="378" t="s">
        <v>116</v>
      </c>
      <c r="U6" s="3"/>
    </row>
    <row r="7" spans="2:23" ht="37.9" customHeight="1" thickBot="1" x14ac:dyDescent="0.3">
      <c r="B7" s="405"/>
      <c r="C7" s="410" t="s">
        <v>36</v>
      </c>
      <c r="D7" s="410" t="s">
        <v>59</v>
      </c>
      <c r="E7" s="380" t="s">
        <v>39</v>
      </c>
      <c r="F7" s="380" t="s">
        <v>60</v>
      </c>
      <c r="G7" s="388"/>
      <c r="H7" s="389"/>
      <c r="I7" s="390"/>
      <c r="J7" s="391" t="s">
        <v>379</v>
      </c>
      <c r="K7" s="393"/>
      <c r="L7" s="396"/>
      <c r="M7" s="391" t="s">
        <v>74</v>
      </c>
      <c r="N7" s="392"/>
      <c r="O7" s="392"/>
      <c r="P7" s="382" t="s">
        <v>112</v>
      </c>
      <c r="Q7" s="383"/>
      <c r="R7" s="384"/>
      <c r="S7" s="395"/>
      <c r="T7" s="379"/>
      <c r="U7" s="3"/>
    </row>
    <row r="8" spans="2:23" ht="37.9" customHeight="1" thickBot="1" x14ac:dyDescent="0.3">
      <c r="B8" s="406"/>
      <c r="C8" s="411"/>
      <c r="D8" s="411"/>
      <c r="E8" s="381"/>
      <c r="F8" s="381"/>
      <c r="G8" s="43" t="s">
        <v>15</v>
      </c>
      <c r="H8" s="43" t="s">
        <v>16</v>
      </c>
      <c r="I8" s="43" t="s">
        <v>20</v>
      </c>
      <c r="J8" s="36" t="s">
        <v>15</v>
      </c>
      <c r="K8" s="31" t="s">
        <v>16</v>
      </c>
      <c r="L8" s="37" t="s">
        <v>17</v>
      </c>
      <c r="M8" s="36" t="s">
        <v>15</v>
      </c>
      <c r="N8" s="31" t="s">
        <v>16</v>
      </c>
      <c r="O8" s="37" t="s">
        <v>18</v>
      </c>
      <c r="P8" s="229" t="s">
        <v>15</v>
      </c>
      <c r="Q8" s="43" t="s">
        <v>16</v>
      </c>
      <c r="R8" s="230" t="s">
        <v>17</v>
      </c>
      <c r="S8" s="231"/>
      <c r="T8" s="231"/>
      <c r="U8" s="3"/>
    </row>
    <row r="9" spans="2:23" ht="63.75" customHeight="1" x14ac:dyDescent="0.25">
      <c r="B9" s="234" t="s">
        <v>323</v>
      </c>
      <c r="C9" s="88" t="s">
        <v>346</v>
      </c>
      <c r="D9" s="88" t="s">
        <v>347</v>
      </c>
      <c r="E9" s="83">
        <v>2024</v>
      </c>
      <c r="F9" s="83">
        <v>2025</v>
      </c>
      <c r="G9" s="147">
        <f>'Kostimi i planit te veprimit'!AE30</f>
        <v>37891894</v>
      </c>
      <c r="H9" s="147">
        <f>'Kostimi i planit te veprimit'!AF30</f>
        <v>0</v>
      </c>
      <c r="I9" s="148">
        <f>G9+H9</f>
        <v>37891894</v>
      </c>
      <c r="J9" s="233">
        <f>'Kostimi i planit te veprimit'!AH30</f>
        <v>34551894</v>
      </c>
      <c r="K9" s="233">
        <f>'Kostimi i planit te veprimit'!AI30</f>
        <v>0</v>
      </c>
      <c r="L9" s="256">
        <f>J9+K9</f>
        <v>34551894</v>
      </c>
      <c r="M9" s="233">
        <f>'Kostimi i planit te veprimit'!AK30</f>
        <v>0</v>
      </c>
      <c r="N9" s="233">
        <f>'Kostimi i planit te veprimit'!AL30</f>
        <v>0</v>
      </c>
      <c r="O9" s="233">
        <f>M9+N9</f>
        <v>0</v>
      </c>
      <c r="P9" s="233">
        <f>'Kostimi i planit te veprimit'!AO30</f>
        <v>0</v>
      </c>
      <c r="Q9" s="233">
        <f>'Kostimi i planit te veprimit'!AP30</f>
        <v>0</v>
      </c>
      <c r="R9" s="256">
        <f>P9+Q9</f>
        <v>0</v>
      </c>
      <c r="S9" s="257">
        <f>(L9+O9+R9)-I9</f>
        <v>-3340000</v>
      </c>
      <c r="T9" s="258">
        <f>I9/110</f>
        <v>344471.76363636361</v>
      </c>
      <c r="U9" s="2">
        <v>50000</v>
      </c>
      <c r="W9" s="260"/>
    </row>
    <row r="10" spans="2:23" ht="37.15" customHeight="1" thickBot="1" x14ac:dyDescent="0.3">
      <c r="B10" s="140" t="s">
        <v>324</v>
      </c>
      <c r="C10" s="294"/>
      <c r="D10" s="294"/>
      <c r="E10" s="141"/>
      <c r="F10" s="141"/>
      <c r="G10" s="236">
        <f t="shared" ref="G10:U10" si="0">SUM(G9:G9)</f>
        <v>37891894</v>
      </c>
      <c r="H10" s="236">
        <f t="shared" si="0"/>
        <v>0</v>
      </c>
      <c r="I10" s="236">
        <f t="shared" si="0"/>
        <v>37891894</v>
      </c>
      <c r="J10" s="236">
        <f t="shared" si="0"/>
        <v>34551894</v>
      </c>
      <c r="K10" s="236">
        <f t="shared" si="0"/>
        <v>0</v>
      </c>
      <c r="L10" s="236">
        <f t="shared" si="0"/>
        <v>34551894</v>
      </c>
      <c r="M10" s="236">
        <f t="shared" si="0"/>
        <v>0</v>
      </c>
      <c r="N10" s="236">
        <f t="shared" si="0"/>
        <v>0</v>
      </c>
      <c r="O10" s="236">
        <f t="shared" si="0"/>
        <v>0</v>
      </c>
      <c r="P10" s="236">
        <f t="shared" si="0"/>
        <v>0</v>
      </c>
      <c r="Q10" s="236">
        <f t="shared" si="0"/>
        <v>0</v>
      </c>
      <c r="R10" s="236">
        <f t="shared" si="0"/>
        <v>0</v>
      </c>
      <c r="S10" s="236">
        <f t="shared" si="0"/>
        <v>-3340000</v>
      </c>
      <c r="T10" s="236">
        <f t="shared" si="0"/>
        <v>344471.76363636361</v>
      </c>
      <c r="U10" s="232">
        <f t="shared" si="0"/>
        <v>50000</v>
      </c>
    </row>
    <row r="11" spans="2:23" ht="38.25" customHeight="1" thickBot="1" x14ac:dyDescent="0.3">
      <c r="B11" s="400" t="s">
        <v>180</v>
      </c>
      <c r="C11" s="401"/>
      <c r="D11" s="401"/>
      <c r="E11" s="401"/>
      <c r="F11" s="401"/>
      <c r="G11" s="401"/>
      <c r="H11" s="401"/>
      <c r="I11" s="401"/>
      <c r="J11" s="401"/>
      <c r="K11" s="401"/>
      <c r="L11" s="401"/>
      <c r="M11" s="401"/>
      <c r="N11" s="401"/>
      <c r="O11" s="401"/>
      <c r="P11" s="401"/>
      <c r="Q11" s="401"/>
      <c r="R11" s="401"/>
      <c r="S11" s="401"/>
      <c r="T11" s="402"/>
    </row>
    <row r="12" spans="2:23" ht="37.9" customHeight="1" thickBot="1" x14ac:dyDescent="0.3">
      <c r="B12" s="415" t="s">
        <v>54</v>
      </c>
      <c r="C12" s="380" t="s">
        <v>57</v>
      </c>
      <c r="D12" s="380"/>
      <c r="E12" s="416" t="s">
        <v>38</v>
      </c>
      <c r="F12" s="416"/>
      <c r="G12" s="385" t="s">
        <v>58</v>
      </c>
      <c r="H12" s="386"/>
      <c r="I12" s="387"/>
      <c r="J12" s="391" t="s">
        <v>383</v>
      </c>
      <c r="K12" s="393"/>
      <c r="L12" s="393"/>
      <c r="M12" s="393"/>
      <c r="N12" s="393"/>
      <c r="O12" s="393"/>
      <c r="P12" s="385" t="s">
        <v>49</v>
      </c>
      <c r="Q12" s="386"/>
      <c r="R12" s="387"/>
      <c r="S12" s="394" t="s">
        <v>384</v>
      </c>
      <c r="T12" s="378" t="s">
        <v>121</v>
      </c>
      <c r="U12" s="3"/>
    </row>
    <row r="13" spans="2:23" ht="37.9" customHeight="1" thickBot="1" x14ac:dyDescent="0.3">
      <c r="B13" s="415"/>
      <c r="C13" s="410" t="s">
        <v>36</v>
      </c>
      <c r="D13" s="410" t="s">
        <v>59</v>
      </c>
      <c r="E13" s="380" t="s">
        <v>39</v>
      </c>
      <c r="F13" s="380" t="s">
        <v>60</v>
      </c>
      <c r="G13" s="388"/>
      <c r="H13" s="389"/>
      <c r="I13" s="390"/>
      <c r="J13" s="391" t="s">
        <v>379</v>
      </c>
      <c r="K13" s="393"/>
      <c r="L13" s="396"/>
      <c r="M13" s="391" t="s">
        <v>74</v>
      </c>
      <c r="N13" s="392"/>
      <c r="O13" s="392"/>
      <c r="P13" s="382" t="s">
        <v>112</v>
      </c>
      <c r="Q13" s="383"/>
      <c r="R13" s="384"/>
      <c r="S13" s="395"/>
      <c r="T13" s="379"/>
      <c r="U13" s="3"/>
    </row>
    <row r="14" spans="2:23" ht="37.9" customHeight="1" thickBot="1" x14ac:dyDescent="0.3">
      <c r="B14" s="415"/>
      <c r="C14" s="411"/>
      <c r="D14" s="411"/>
      <c r="E14" s="381"/>
      <c r="F14" s="381"/>
      <c r="G14" s="129" t="s">
        <v>15</v>
      </c>
      <c r="H14" s="129" t="s">
        <v>16</v>
      </c>
      <c r="I14" s="129" t="s">
        <v>20</v>
      </c>
      <c r="J14" s="130" t="s">
        <v>15</v>
      </c>
      <c r="K14" s="131" t="s">
        <v>16</v>
      </c>
      <c r="L14" s="132" t="s">
        <v>17</v>
      </c>
      <c r="M14" s="133" t="s">
        <v>15</v>
      </c>
      <c r="N14" s="134" t="s">
        <v>16</v>
      </c>
      <c r="O14" s="135" t="s">
        <v>18</v>
      </c>
      <c r="P14" s="136" t="s">
        <v>15</v>
      </c>
      <c r="Q14" s="137" t="s">
        <v>16</v>
      </c>
      <c r="R14" s="138" t="s">
        <v>17</v>
      </c>
      <c r="S14" s="139"/>
      <c r="T14" s="139"/>
      <c r="U14" s="3"/>
    </row>
    <row r="15" spans="2:23" ht="59.45" customHeight="1" x14ac:dyDescent="0.25">
      <c r="B15" s="128" t="s">
        <v>181</v>
      </c>
      <c r="C15" s="1" t="s">
        <v>333</v>
      </c>
      <c r="D15" s="1" t="s">
        <v>334</v>
      </c>
      <c r="E15" s="83">
        <v>2024</v>
      </c>
      <c r="F15" s="83">
        <v>2025</v>
      </c>
      <c r="G15" s="147">
        <f>'Kostimi i planit te veprimit'!AE58</f>
        <v>52460046</v>
      </c>
      <c r="H15" s="147">
        <f>'Kostimi i planit te veprimit'!AF58</f>
        <v>0</v>
      </c>
      <c r="I15" s="149">
        <f>G15+H15</f>
        <v>52460046</v>
      </c>
      <c r="J15" s="147">
        <f>'Kostimi i planit te veprimit'!AH58</f>
        <v>51110046</v>
      </c>
      <c r="K15" s="147">
        <f>'Kostimi i planit te veprimit'!AI58</f>
        <v>0</v>
      </c>
      <c r="L15" s="148">
        <f>J15+K15</f>
        <v>51110046</v>
      </c>
      <c r="M15" s="147">
        <f>'Kostimi i planit te veprimit'!AK58</f>
        <v>0</v>
      </c>
      <c r="N15" s="147">
        <f>'Kostimi i planit te veprimit'!AL58</f>
        <v>0</v>
      </c>
      <c r="O15" s="148">
        <f>M15+N15</f>
        <v>0</v>
      </c>
      <c r="P15" s="147">
        <f>'Kostimi i planit te veprimit'!AN58</f>
        <v>0</v>
      </c>
      <c r="Q15" s="147">
        <f>'Kostimi i planit te veprimit'!AO58</f>
        <v>0</v>
      </c>
      <c r="R15" s="148">
        <f>P15+Q15</f>
        <v>0</v>
      </c>
      <c r="S15" s="149">
        <f>(L15+O15+R15)-I15</f>
        <v>-1350000</v>
      </c>
      <c r="T15" s="150">
        <f>I15/110</f>
        <v>476909.50909090909</v>
      </c>
      <c r="U15" s="2">
        <v>125900000</v>
      </c>
    </row>
    <row r="16" spans="2:23" ht="52.15" customHeight="1" x14ac:dyDescent="0.25">
      <c r="B16" s="128" t="s">
        <v>325</v>
      </c>
      <c r="C16" s="1" t="s">
        <v>258</v>
      </c>
      <c r="D16" s="1" t="s">
        <v>259</v>
      </c>
      <c r="E16" s="83">
        <v>2024</v>
      </c>
      <c r="F16" s="83">
        <v>2025</v>
      </c>
      <c r="G16" s="147">
        <f>'Kostimi i planit te veprimit'!AE75</f>
        <v>14405390</v>
      </c>
      <c r="H16" s="147">
        <f>'Kostimi i planit te veprimit'!AF75</f>
        <v>0</v>
      </c>
      <c r="I16" s="149">
        <f>G16+H16</f>
        <v>14405390</v>
      </c>
      <c r="J16" s="147">
        <f>'Kostimi i planit te veprimit'!AH75</f>
        <v>1781390</v>
      </c>
      <c r="K16" s="147">
        <f>'Kostimi i planit te veprimit'!AI75</f>
        <v>0</v>
      </c>
      <c r="L16" s="148">
        <f>J16+K16</f>
        <v>1781390</v>
      </c>
      <c r="M16" s="147">
        <f>'Kostimi i planit te veprimit'!AK75</f>
        <v>0</v>
      </c>
      <c r="N16" s="147">
        <f>'Kostimi i planit te veprimit'!AL75</f>
        <v>0</v>
      </c>
      <c r="O16" s="148">
        <f>M16+N16</f>
        <v>0</v>
      </c>
      <c r="P16" s="147">
        <f>'Kostimi i planit te veprimit'!AN75</f>
        <v>0</v>
      </c>
      <c r="Q16" s="147">
        <f>'Kostimi i planit te veprimit'!AO75</f>
        <v>0</v>
      </c>
      <c r="R16" s="148">
        <f>P16+Q16</f>
        <v>0</v>
      </c>
      <c r="S16" s="149">
        <f t="shared" ref="S16:S17" si="1">(L16+O16+R16)-I16</f>
        <v>-12624000</v>
      </c>
      <c r="T16" s="150">
        <f>I16/110</f>
        <v>130958.09090909091</v>
      </c>
      <c r="U16" s="2">
        <v>525200000</v>
      </c>
    </row>
    <row r="17" spans="2:21" ht="41.45" customHeight="1" thickBot="1" x14ac:dyDescent="0.3">
      <c r="B17" s="140" t="s">
        <v>326</v>
      </c>
      <c r="C17" s="141"/>
      <c r="D17" s="141"/>
      <c r="E17" s="141"/>
      <c r="F17" s="141"/>
      <c r="G17" s="152">
        <f t="shared" ref="G17:R17" si="2">SUM(G15:G16)</f>
        <v>66865436</v>
      </c>
      <c r="H17" s="152">
        <f t="shared" si="2"/>
        <v>0</v>
      </c>
      <c r="I17" s="152">
        <f t="shared" si="2"/>
        <v>66865436</v>
      </c>
      <c r="J17" s="152">
        <f t="shared" si="2"/>
        <v>52891436</v>
      </c>
      <c r="K17" s="152">
        <f t="shared" si="2"/>
        <v>0</v>
      </c>
      <c r="L17" s="152">
        <f t="shared" si="2"/>
        <v>52891436</v>
      </c>
      <c r="M17" s="152">
        <f t="shared" si="2"/>
        <v>0</v>
      </c>
      <c r="N17" s="152">
        <f t="shared" si="2"/>
        <v>0</v>
      </c>
      <c r="O17" s="152">
        <f t="shared" si="2"/>
        <v>0</v>
      </c>
      <c r="P17" s="152">
        <f t="shared" si="2"/>
        <v>0</v>
      </c>
      <c r="Q17" s="152">
        <f t="shared" si="2"/>
        <v>0</v>
      </c>
      <c r="R17" s="152">
        <f t="shared" si="2"/>
        <v>0</v>
      </c>
      <c r="S17" s="152">
        <f t="shared" si="1"/>
        <v>-13974000</v>
      </c>
      <c r="T17" s="152">
        <f>SUM(T15:T16)</f>
        <v>607867.6</v>
      </c>
      <c r="U17" s="42">
        <f>SUM(U15:U16)</f>
        <v>651100000</v>
      </c>
    </row>
    <row r="18" spans="2:21" ht="36" customHeight="1" thickBot="1" x14ac:dyDescent="0.3">
      <c r="B18" s="417" t="s">
        <v>327</v>
      </c>
      <c r="C18" s="418"/>
      <c r="D18" s="418"/>
      <c r="E18" s="418"/>
      <c r="F18" s="418"/>
      <c r="G18" s="418"/>
      <c r="H18" s="418"/>
      <c r="I18" s="418"/>
      <c r="J18" s="418"/>
      <c r="K18" s="418"/>
      <c r="L18" s="418"/>
      <c r="M18" s="418"/>
      <c r="N18" s="418"/>
      <c r="O18" s="418"/>
      <c r="P18" s="418"/>
      <c r="Q18" s="418"/>
      <c r="R18" s="418"/>
      <c r="S18" s="418"/>
      <c r="T18" s="419"/>
    </row>
    <row r="19" spans="2:21" ht="37.9" customHeight="1" x14ac:dyDescent="0.25">
      <c r="B19" s="372" t="s">
        <v>54</v>
      </c>
      <c r="C19" s="420" t="s">
        <v>57</v>
      </c>
      <c r="D19" s="420"/>
      <c r="E19" s="420" t="s">
        <v>38</v>
      </c>
      <c r="F19" s="420"/>
      <c r="G19" s="376" t="s">
        <v>58</v>
      </c>
      <c r="H19" s="376"/>
      <c r="I19" s="376"/>
      <c r="J19" s="347" t="s">
        <v>383</v>
      </c>
      <c r="K19" s="347"/>
      <c r="L19" s="347"/>
      <c r="M19" s="347"/>
      <c r="N19" s="347"/>
      <c r="O19" s="347"/>
      <c r="P19" s="376" t="s">
        <v>49</v>
      </c>
      <c r="Q19" s="376"/>
      <c r="R19" s="376"/>
      <c r="S19" s="347" t="s">
        <v>384</v>
      </c>
      <c r="T19" s="363" t="s">
        <v>121</v>
      </c>
      <c r="U19" s="3"/>
    </row>
    <row r="20" spans="2:21" ht="49.5" customHeight="1" x14ac:dyDescent="0.25">
      <c r="B20" s="373"/>
      <c r="C20" s="374" t="s">
        <v>36</v>
      </c>
      <c r="D20" s="374" t="s">
        <v>59</v>
      </c>
      <c r="E20" s="335" t="s">
        <v>39</v>
      </c>
      <c r="F20" s="335" t="s">
        <v>60</v>
      </c>
      <c r="G20" s="377"/>
      <c r="H20" s="377"/>
      <c r="I20" s="377"/>
      <c r="J20" s="337" t="s">
        <v>379</v>
      </c>
      <c r="K20" s="337"/>
      <c r="L20" s="337"/>
      <c r="M20" s="337" t="s">
        <v>74</v>
      </c>
      <c r="N20" s="421"/>
      <c r="O20" s="421"/>
      <c r="P20" s="377" t="s">
        <v>112</v>
      </c>
      <c r="Q20" s="377"/>
      <c r="R20" s="377"/>
      <c r="S20" s="337"/>
      <c r="T20" s="364"/>
      <c r="U20" s="3"/>
    </row>
    <row r="21" spans="2:21" ht="60.6" customHeight="1" x14ac:dyDescent="0.25">
      <c r="B21" s="373"/>
      <c r="C21" s="375"/>
      <c r="D21" s="375"/>
      <c r="E21" s="335"/>
      <c r="F21" s="335"/>
      <c r="G21" s="250" t="s">
        <v>15</v>
      </c>
      <c r="H21" s="250" t="s">
        <v>16</v>
      </c>
      <c r="I21" s="250" t="s">
        <v>20</v>
      </c>
      <c r="J21" s="248" t="s">
        <v>15</v>
      </c>
      <c r="K21" s="100" t="s">
        <v>16</v>
      </c>
      <c r="L21" s="100" t="s">
        <v>17</v>
      </c>
      <c r="M21" s="100" t="s">
        <v>15</v>
      </c>
      <c r="N21" s="312" t="s">
        <v>16</v>
      </c>
      <c r="O21" s="312" t="s">
        <v>18</v>
      </c>
      <c r="P21" s="252" t="s">
        <v>15</v>
      </c>
      <c r="Q21" s="252" t="s">
        <v>16</v>
      </c>
      <c r="R21" s="252" t="s">
        <v>17</v>
      </c>
      <c r="S21" s="251"/>
      <c r="T21" s="253"/>
      <c r="U21" s="3"/>
    </row>
    <row r="22" spans="2:21" ht="63.75" customHeight="1" x14ac:dyDescent="0.25">
      <c r="B22" s="128" t="s">
        <v>328</v>
      </c>
      <c r="C22" s="44" t="s">
        <v>373</v>
      </c>
      <c r="D22" s="44" t="s">
        <v>374</v>
      </c>
      <c r="E22" s="235">
        <v>2024</v>
      </c>
      <c r="F22" s="235">
        <v>2025</v>
      </c>
      <c r="G22" s="147">
        <f>'Kostimi i planit te veprimit'!AE101</f>
        <v>135253312</v>
      </c>
      <c r="H22" s="147">
        <f>'Kostimi i planit te veprimit'!AF101</f>
        <v>23000000</v>
      </c>
      <c r="I22" s="148">
        <f>SUM(G22:H22)</f>
        <v>158253312</v>
      </c>
      <c r="J22" s="147">
        <f>'Kostimi i planit te veprimit'!AH101</f>
        <v>106885312</v>
      </c>
      <c r="K22" s="147">
        <f>'Kostimi i planit te veprimit'!AI101</f>
        <v>0</v>
      </c>
      <c r="L22" s="148">
        <f>SUM(J22:K22)</f>
        <v>106885312</v>
      </c>
      <c r="M22" s="147">
        <f>'Kostimi i planit te veprimit'!AK101</f>
        <v>0</v>
      </c>
      <c r="N22" s="147">
        <f>'Kostimi i planit te veprimit'!AL101</f>
        <v>0</v>
      </c>
      <c r="O22" s="148">
        <f>SUM(M22:N22)</f>
        <v>0</v>
      </c>
      <c r="P22" s="147">
        <f>'Kostimi i planit te veprimit'!AN101</f>
        <v>0</v>
      </c>
      <c r="Q22" s="147">
        <f>'Kostimi i planit te veprimit'!AO101</f>
        <v>0</v>
      </c>
      <c r="R22" s="148">
        <f>SUM(P22:Q22)</f>
        <v>0</v>
      </c>
      <c r="S22" s="149">
        <f t="shared" ref="S22" si="3">(L22+O22+R22)-I22</f>
        <v>-51368000</v>
      </c>
      <c r="T22" s="150">
        <f>I22/110</f>
        <v>1438666.4727272727</v>
      </c>
      <c r="U22" s="2">
        <v>529017000</v>
      </c>
    </row>
    <row r="23" spans="2:21" ht="67.150000000000006" customHeight="1" x14ac:dyDescent="0.25">
      <c r="B23" s="128" t="s">
        <v>329</v>
      </c>
      <c r="C23" s="1" t="s">
        <v>281</v>
      </c>
      <c r="D23" s="1" t="s">
        <v>375</v>
      </c>
      <c r="E23" s="235">
        <v>2024</v>
      </c>
      <c r="F23" s="235">
        <v>2025</v>
      </c>
      <c r="G23" s="147">
        <f>'Kostimi i planit te veprimit'!AE115</f>
        <v>13504776</v>
      </c>
      <c r="H23" s="147">
        <f>'Kostimi i planit te veprimit'!AF115</f>
        <v>0</v>
      </c>
      <c r="I23" s="148">
        <f>SUM(G23:H23)</f>
        <v>13504776</v>
      </c>
      <c r="J23" s="147">
        <f>'Kostimi i planit te veprimit'!AH115</f>
        <v>12604776</v>
      </c>
      <c r="K23" s="147">
        <f>'Kostimi i planit te veprimit'!AI115</f>
        <v>0</v>
      </c>
      <c r="L23" s="313">
        <f>SUM(J23:K23)</f>
        <v>12604776</v>
      </c>
      <c r="M23" s="147">
        <f>'Kostimi i planit te veprimit'!AK115</f>
        <v>0</v>
      </c>
      <c r="N23" s="147">
        <f>'Kostimi i planit te veprimit'!AL115</f>
        <v>0</v>
      </c>
      <c r="O23" s="313">
        <f>SUM(M23:N23)</f>
        <v>0</v>
      </c>
      <c r="P23" s="147">
        <f>'Kostimi i planit te veprimit'!AN66</f>
        <v>0</v>
      </c>
      <c r="Q23" s="147">
        <f>'Kostimi i planit te veprimit'!AO66</f>
        <v>0</v>
      </c>
      <c r="R23" s="148">
        <f>SUM(P23:Q23)</f>
        <v>0</v>
      </c>
      <c r="S23" s="149">
        <f t="shared" ref="S23" si="4">(L23+O23+R23)-I23</f>
        <v>-900000</v>
      </c>
      <c r="T23" s="150">
        <f>I23/110</f>
        <v>122770.6909090909</v>
      </c>
      <c r="U23" s="2" t="s">
        <v>12</v>
      </c>
    </row>
    <row r="24" spans="2:21" ht="42" customHeight="1" thickBot="1" x14ac:dyDescent="0.3">
      <c r="B24" s="140" t="s">
        <v>135</v>
      </c>
      <c r="C24" s="141"/>
      <c r="D24" s="141"/>
      <c r="E24" s="141"/>
      <c r="F24" s="141"/>
      <c r="G24" s="151">
        <f t="shared" ref="G24:O24" si="5">SUM(G22:G23)</f>
        <v>148758088</v>
      </c>
      <c r="H24" s="151">
        <f t="shared" si="5"/>
        <v>23000000</v>
      </c>
      <c r="I24" s="151">
        <f t="shared" si="5"/>
        <v>171758088</v>
      </c>
      <c r="J24" s="151">
        <f t="shared" si="5"/>
        <v>119490088</v>
      </c>
      <c r="K24" s="151">
        <f t="shared" si="5"/>
        <v>0</v>
      </c>
      <c r="L24" s="151">
        <f t="shared" si="5"/>
        <v>119490088</v>
      </c>
      <c r="M24" s="151">
        <f t="shared" si="5"/>
        <v>0</v>
      </c>
      <c r="N24" s="151">
        <f t="shared" si="5"/>
        <v>0</v>
      </c>
      <c r="O24" s="151">
        <f t="shared" si="5"/>
        <v>0</v>
      </c>
      <c r="P24" s="151">
        <f t="shared" ref="P24:Q24" si="6">SUM(P22:P23)</f>
        <v>0</v>
      </c>
      <c r="Q24" s="151">
        <f t="shared" si="6"/>
        <v>0</v>
      </c>
      <c r="R24" s="151">
        <f>SUM(R22:R23)</f>
        <v>0</v>
      </c>
      <c r="S24" s="152">
        <f>SUM(S22:S23)</f>
        <v>-52268000</v>
      </c>
      <c r="T24" s="247">
        <f>SUM(T22:T23)</f>
        <v>1561437.1636363636</v>
      </c>
      <c r="U24" s="249">
        <f>SUM(U22:U23)</f>
        <v>529017000</v>
      </c>
    </row>
    <row r="25" spans="2:21" ht="47.45" customHeight="1" x14ac:dyDescent="0.25">
      <c r="B25" s="412" t="s">
        <v>136</v>
      </c>
      <c r="C25" s="413"/>
      <c r="D25" s="413"/>
      <c r="E25" s="413"/>
      <c r="F25" s="414"/>
      <c r="G25" s="153">
        <f t="shared" ref="G25:T25" si="7">G24+G17+G10</f>
        <v>253515418</v>
      </c>
      <c r="H25" s="153">
        <f t="shared" si="7"/>
        <v>23000000</v>
      </c>
      <c r="I25" s="153">
        <f t="shared" si="7"/>
        <v>276515418</v>
      </c>
      <c r="J25" s="153">
        <f t="shared" si="7"/>
        <v>206933418</v>
      </c>
      <c r="K25" s="153">
        <f t="shared" si="7"/>
        <v>0</v>
      </c>
      <c r="L25" s="153">
        <f t="shared" si="7"/>
        <v>206933418</v>
      </c>
      <c r="M25" s="153">
        <f t="shared" si="7"/>
        <v>0</v>
      </c>
      <c r="N25" s="153">
        <f t="shared" si="7"/>
        <v>0</v>
      </c>
      <c r="O25" s="153">
        <f t="shared" si="7"/>
        <v>0</v>
      </c>
      <c r="P25" s="153">
        <f t="shared" si="7"/>
        <v>0</v>
      </c>
      <c r="Q25" s="153">
        <f t="shared" si="7"/>
        <v>0</v>
      </c>
      <c r="R25" s="153">
        <f t="shared" si="7"/>
        <v>0</v>
      </c>
      <c r="S25" s="301">
        <f t="shared" si="7"/>
        <v>-69582000</v>
      </c>
      <c r="T25" s="153">
        <f t="shared" si="7"/>
        <v>2513776.5272727273</v>
      </c>
      <c r="U25" s="45" t="e">
        <f>#REF!+#REF!+#REF!+#REF!+U24+U17+U10</f>
        <v>#REF!</v>
      </c>
    </row>
    <row r="27" spans="2:21" ht="21" x14ac:dyDescent="0.25">
      <c r="L27" s="259"/>
      <c r="P27" s="254"/>
      <c r="S27" s="164"/>
    </row>
    <row r="28" spans="2:21" x14ac:dyDescent="0.25">
      <c r="P28" s="41"/>
    </row>
    <row r="30" spans="2:21" x14ac:dyDescent="0.25">
      <c r="P30" s="41"/>
    </row>
    <row r="32" spans="2:21" ht="18.75" x14ac:dyDescent="0.25">
      <c r="J32" s="213"/>
      <c r="K32" s="213" t="s">
        <v>29</v>
      </c>
      <c r="L32" s="213" t="s">
        <v>30</v>
      </c>
      <c r="M32" s="213" t="s">
        <v>107</v>
      </c>
      <c r="N32" s="255"/>
    </row>
    <row r="33" spans="7:14" ht="18.75" x14ac:dyDescent="0.25">
      <c r="G33" s="15" t="s">
        <v>69</v>
      </c>
      <c r="H33" s="16">
        <f>I25</f>
        <v>276515418</v>
      </c>
      <c r="J33" s="213" t="s">
        <v>26</v>
      </c>
      <c r="K33" s="213">
        <f>G10</f>
        <v>37891894</v>
      </c>
      <c r="L33" s="213">
        <f>H10</f>
        <v>0</v>
      </c>
      <c r="M33" s="214">
        <f>(K33+L33)/H33</f>
        <v>0.13703356678650014</v>
      </c>
      <c r="N33" s="255"/>
    </row>
    <row r="34" spans="7:14" ht="18.75" x14ac:dyDescent="0.25">
      <c r="G34" s="15" t="s">
        <v>118</v>
      </c>
      <c r="H34" s="16">
        <f>L25</f>
        <v>206933418</v>
      </c>
      <c r="I34" s="12"/>
      <c r="J34" s="213" t="s">
        <v>27</v>
      </c>
      <c r="K34" s="213">
        <f>G17</f>
        <v>66865436</v>
      </c>
      <c r="L34" s="213">
        <f>H17</f>
        <v>0</v>
      </c>
      <c r="M34" s="214">
        <f>(K34+L34)/H33</f>
        <v>0.24181449440913272</v>
      </c>
      <c r="N34" s="255"/>
    </row>
    <row r="35" spans="7:14" ht="30" x14ac:dyDescent="0.25">
      <c r="G35" s="15" t="s">
        <v>78</v>
      </c>
      <c r="H35" s="16">
        <f>O25</f>
        <v>0</v>
      </c>
      <c r="I35" s="12"/>
      <c r="J35" s="213" t="s">
        <v>28</v>
      </c>
      <c r="K35" s="213">
        <f>G24</f>
        <v>148758088</v>
      </c>
      <c r="L35" s="213">
        <f>H24</f>
        <v>23000000</v>
      </c>
      <c r="M35" s="214">
        <f>(K35+L35)/H33</f>
        <v>0.62115193880436714</v>
      </c>
      <c r="N35" s="255"/>
    </row>
    <row r="36" spans="7:14" ht="18.75" x14ac:dyDescent="0.25">
      <c r="G36" s="15" t="s">
        <v>119</v>
      </c>
      <c r="H36" s="16">
        <f>R25</f>
        <v>0</v>
      </c>
      <c r="I36" s="12"/>
      <c r="J36" s="295"/>
      <c r="K36" s="295"/>
      <c r="L36" s="295"/>
      <c r="M36" s="296"/>
      <c r="N36" s="255"/>
    </row>
    <row r="37" spans="7:14" ht="36" customHeight="1" x14ac:dyDescent="0.25">
      <c r="G37" s="15" t="s">
        <v>137</v>
      </c>
      <c r="H37" s="16">
        <f>S25</f>
        <v>-69582000</v>
      </c>
      <c r="I37" s="12"/>
      <c r="J37" s="297"/>
      <c r="K37" s="297"/>
      <c r="L37" s="297"/>
      <c r="M37" s="298"/>
      <c r="N37" s="255"/>
    </row>
    <row r="38" spans="7:14" x14ac:dyDescent="0.25">
      <c r="J38" s="48"/>
      <c r="K38" s="48"/>
      <c r="L38" s="48"/>
      <c r="M38" s="49"/>
    </row>
    <row r="39" spans="7:14" x14ac:dyDescent="0.25">
      <c r="J39" s="48"/>
      <c r="K39" s="48"/>
      <c r="L39" s="48"/>
      <c r="M39" s="49"/>
    </row>
    <row r="40" spans="7:14" ht="18.75" x14ac:dyDescent="0.25">
      <c r="I40" s="211">
        <f>H37/H33</f>
        <v>-0.25163877118779682</v>
      </c>
      <c r="J40" s="48"/>
      <c r="K40" s="48"/>
      <c r="L40" s="48"/>
      <c r="M40" s="49"/>
    </row>
    <row r="41" spans="7:14" x14ac:dyDescent="0.25">
      <c r="H41" s="41"/>
      <c r="I41" s="254">
        <f>H34/H33</f>
        <v>0.74836122881220313</v>
      </c>
    </row>
    <row r="48" spans="7:14" x14ac:dyDescent="0.25">
      <c r="G48" s="17" t="s">
        <v>21</v>
      </c>
      <c r="H48" s="17">
        <f>G25</f>
        <v>253515418</v>
      </c>
      <c r="I48" s="50">
        <f>H48/H50</f>
        <v>0.91682199796902464</v>
      </c>
    </row>
    <row r="49" spans="7:9" x14ac:dyDescent="0.25">
      <c r="G49" s="17" t="s">
        <v>22</v>
      </c>
      <c r="H49" s="17">
        <f>H25</f>
        <v>23000000</v>
      </c>
      <c r="I49" s="50">
        <f>H49/H50</f>
        <v>8.3178002030975362E-2</v>
      </c>
    </row>
    <row r="50" spans="7:9" x14ac:dyDescent="0.25">
      <c r="G50" s="17" t="s">
        <v>23</v>
      </c>
      <c r="H50" s="17">
        <f>I25</f>
        <v>276515418</v>
      </c>
    </row>
  </sheetData>
  <mergeCells count="53">
    <mergeCell ref="B25:F25"/>
    <mergeCell ref="E20:E21"/>
    <mergeCell ref="F20:F21"/>
    <mergeCell ref="B12:B14"/>
    <mergeCell ref="E12:F12"/>
    <mergeCell ref="C13:C14"/>
    <mergeCell ref="D13:D14"/>
    <mergeCell ref="C12:D12"/>
    <mergeCell ref="B18:T18"/>
    <mergeCell ref="C19:D19"/>
    <mergeCell ref="E19:F19"/>
    <mergeCell ref="J19:O19"/>
    <mergeCell ref="S19:S20"/>
    <mergeCell ref="J20:L20"/>
    <mergeCell ref="M20:O20"/>
    <mergeCell ref="G19:I20"/>
    <mergeCell ref="B2:T2"/>
    <mergeCell ref="B11:T11"/>
    <mergeCell ref="C3:D3"/>
    <mergeCell ref="B6:B8"/>
    <mergeCell ref="B5:T5"/>
    <mergeCell ref="S6:S7"/>
    <mergeCell ref="C7:C8"/>
    <mergeCell ref="P6:R6"/>
    <mergeCell ref="T6:T7"/>
    <mergeCell ref="P7:R7"/>
    <mergeCell ref="D7:D8"/>
    <mergeCell ref="E3:F3"/>
    <mergeCell ref="J3:O3"/>
    <mergeCell ref="E7:E8"/>
    <mergeCell ref="F7:F8"/>
    <mergeCell ref="J7:L7"/>
    <mergeCell ref="T12:T13"/>
    <mergeCell ref="E13:E14"/>
    <mergeCell ref="F13:F14"/>
    <mergeCell ref="P13:R13"/>
    <mergeCell ref="C6:D6"/>
    <mergeCell ref="E6:F6"/>
    <mergeCell ref="G6:I7"/>
    <mergeCell ref="M7:O7"/>
    <mergeCell ref="J6:O6"/>
    <mergeCell ref="J12:O12"/>
    <mergeCell ref="S12:S13"/>
    <mergeCell ref="J13:L13"/>
    <mergeCell ref="M13:O13"/>
    <mergeCell ref="G12:I13"/>
    <mergeCell ref="P12:R12"/>
    <mergeCell ref="B19:B21"/>
    <mergeCell ref="C20:C21"/>
    <mergeCell ref="D20:D21"/>
    <mergeCell ref="P19:R19"/>
    <mergeCell ref="T19:T20"/>
    <mergeCell ref="P20:R20"/>
  </mergeCells>
  <pageMargins left="0.7" right="0.7" top="0.75" bottom="0.75" header="0.3" footer="0.3"/>
  <pageSetup paperSize="9" scale="25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</sheetPr>
  <dimension ref="A1:H15"/>
  <sheetViews>
    <sheetView workbookViewId="0">
      <selection activeCell="A2" sqref="A2:F13"/>
    </sheetView>
  </sheetViews>
  <sheetFormatPr defaultRowHeight="15" x14ac:dyDescent="0.25"/>
  <cols>
    <col min="1" max="1" width="49.7109375" customWidth="1"/>
    <col min="2" max="2" width="12" customWidth="1"/>
    <col min="3" max="3" width="13.42578125" customWidth="1"/>
    <col min="4" max="4" width="16.140625" customWidth="1"/>
    <col min="5" max="5" width="15.140625" customWidth="1"/>
    <col min="6" max="6" width="14.85546875" customWidth="1"/>
    <col min="7" max="7" width="27.140625" customWidth="1"/>
    <col min="8" max="8" width="11.85546875" bestFit="1" customWidth="1"/>
  </cols>
  <sheetData>
    <row r="1" spans="1:8" ht="15.75" thickBot="1" x14ac:dyDescent="0.3">
      <c r="A1" s="431" t="s">
        <v>68</v>
      </c>
      <c r="B1" s="431"/>
      <c r="C1" s="431"/>
      <c r="D1" s="431"/>
      <c r="E1" s="431"/>
      <c r="F1" s="431"/>
    </row>
    <row r="2" spans="1:8" ht="24" x14ac:dyDescent="0.25">
      <c r="A2" s="432" t="s">
        <v>63</v>
      </c>
      <c r="B2" s="434" t="s">
        <v>62</v>
      </c>
      <c r="C2" s="39" t="s">
        <v>64</v>
      </c>
      <c r="D2" s="39" t="s">
        <v>67</v>
      </c>
      <c r="E2" s="39" t="s">
        <v>65</v>
      </c>
      <c r="F2" s="20" t="s">
        <v>61</v>
      </c>
    </row>
    <row r="3" spans="1:8" x14ac:dyDescent="0.25">
      <c r="A3" s="433"/>
      <c r="B3" s="435"/>
      <c r="C3" s="40" t="s">
        <v>380</v>
      </c>
      <c r="D3" s="40" t="s">
        <v>381</v>
      </c>
      <c r="E3" s="40" t="s">
        <v>66</v>
      </c>
      <c r="F3" s="21" t="s">
        <v>380</v>
      </c>
    </row>
    <row r="4" spans="1:8" ht="24.75" thickBot="1" x14ac:dyDescent="0.3">
      <c r="A4" s="433"/>
      <c r="B4" s="435"/>
      <c r="C4" s="59"/>
      <c r="D4" s="40" t="s">
        <v>120</v>
      </c>
      <c r="E4" s="40" t="s">
        <v>382</v>
      </c>
      <c r="F4" s="22"/>
    </row>
    <row r="5" spans="1:8" ht="30" customHeight="1" x14ac:dyDescent="0.25">
      <c r="A5" s="422" t="s">
        <v>335</v>
      </c>
      <c r="B5" s="60" t="s">
        <v>15</v>
      </c>
      <c r="C5" s="57">
        <f>'Totali_Qellimet politike'!G10</f>
        <v>37891894</v>
      </c>
      <c r="D5" s="57">
        <f>'Totali_Qellimet politike'!J10+'Totali_Qellimet politike'!M10</f>
        <v>34551894</v>
      </c>
      <c r="E5" s="57">
        <f>'Totali_Qellimet politike'!P10</f>
        <v>0</v>
      </c>
      <c r="F5" s="429">
        <f>(C5+C6)-(D5+D6)-(E5+E6)</f>
        <v>3340000</v>
      </c>
      <c r="G5" s="18"/>
    </row>
    <row r="6" spans="1:8" ht="24.75" customHeight="1" thickBot="1" x14ac:dyDescent="0.3">
      <c r="A6" s="422"/>
      <c r="B6" s="61" t="s">
        <v>16</v>
      </c>
      <c r="C6" s="58">
        <f>'Totali_Qellimet politike'!H10</f>
        <v>0</v>
      </c>
      <c r="D6" s="58">
        <f>'Totali_Qellimet politike'!K10+'Totali_Qellimet politike'!N10</f>
        <v>0</v>
      </c>
      <c r="E6" s="58">
        <f>'Totali_Qellimet politike'!Q10</f>
        <v>0</v>
      </c>
      <c r="F6" s="430"/>
    </row>
    <row r="7" spans="1:8" ht="26.45" customHeight="1" x14ac:dyDescent="0.25">
      <c r="A7" s="422" t="s">
        <v>180</v>
      </c>
      <c r="B7" s="60" t="s">
        <v>15</v>
      </c>
      <c r="C7" s="57">
        <f>'Totali_Qellimet politike'!G17</f>
        <v>66865436</v>
      </c>
      <c r="D7" s="57">
        <f>'Totali_Qellimet politike'!J17+'Totali_Qellimet politike'!M17</f>
        <v>52891436</v>
      </c>
      <c r="E7" s="57">
        <f>'Totali_Qellimet politike'!P17</f>
        <v>0</v>
      </c>
      <c r="F7" s="429">
        <f t="shared" ref="F7:F9" si="0">(C7+C8)-(D7+D8)-(E7+E8)</f>
        <v>13974000</v>
      </c>
      <c r="G7" s="18"/>
      <c r="H7" s="18"/>
    </row>
    <row r="8" spans="1:8" ht="27" customHeight="1" thickBot="1" x14ac:dyDescent="0.3">
      <c r="A8" s="422"/>
      <c r="B8" s="61" t="s">
        <v>16</v>
      </c>
      <c r="C8" s="58">
        <f>'Totali_Qellimet politike'!H17</f>
        <v>0</v>
      </c>
      <c r="D8" s="58">
        <f>'Totali_Qellimet politike'!K17+'Totali_Qellimet politike'!N17</f>
        <v>0</v>
      </c>
      <c r="E8" s="58">
        <f>'Totali_Qellimet politike'!Q17</f>
        <v>0</v>
      </c>
      <c r="F8" s="430"/>
      <c r="G8" s="18"/>
    </row>
    <row r="9" spans="1:8" ht="23.45" customHeight="1" x14ac:dyDescent="0.25">
      <c r="A9" s="422" t="s">
        <v>336</v>
      </c>
      <c r="B9" s="60" t="s">
        <v>15</v>
      </c>
      <c r="C9" s="57">
        <f>'Totali_Qellimet politike'!G24</f>
        <v>148758088</v>
      </c>
      <c r="D9" s="57">
        <f>'Totali_Qellimet politike'!J24+'Totali_Qellimet politike'!M24</f>
        <v>119490088</v>
      </c>
      <c r="E9" s="57">
        <f>'Totali_Qellimet politike'!P24</f>
        <v>0</v>
      </c>
      <c r="F9" s="429">
        <f t="shared" si="0"/>
        <v>52268000</v>
      </c>
      <c r="G9" s="19"/>
    </row>
    <row r="10" spans="1:8" ht="28.15" customHeight="1" thickBot="1" x14ac:dyDescent="0.3">
      <c r="A10" s="422"/>
      <c r="B10" s="61" t="s">
        <v>16</v>
      </c>
      <c r="C10" s="58">
        <f>'Totali_Qellimet politike'!H24</f>
        <v>23000000</v>
      </c>
      <c r="D10" s="58">
        <f>'Totali_Qellimet politike'!K24+'Totali_Qellimet politike'!N24</f>
        <v>0</v>
      </c>
      <c r="E10" s="58">
        <f>'Totali_Qellimet politike'!Q24</f>
        <v>0</v>
      </c>
      <c r="F10" s="430"/>
      <c r="G10" s="18"/>
    </row>
    <row r="11" spans="1:8" ht="26.45" customHeight="1" thickBot="1" x14ac:dyDescent="0.3">
      <c r="A11" s="64" t="s">
        <v>31</v>
      </c>
      <c r="B11" s="62"/>
      <c r="C11" s="63">
        <f>SUM(C5:C10)</f>
        <v>276515418</v>
      </c>
      <c r="D11" s="63">
        <f>SUM(D5:D10)</f>
        <v>206933418</v>
      </c>
      <c r="E11" s="63">
        <f>SUM(E5:E10)</f>
        <v>0</v>
      </c>
      <c r="F11" s="46">
        <f>SUM(F5:F10)</f>
        <v>69582000</v>
      </c>
      <c r="G11" s="212"/>
    </row>
    <row r="12" spans="1:8" ht="19.899999999999999" customHeight="1" x14ac:dyDescent="0.25">
      <c r="A12" s="23" t="s">
        <v>32</v>
      </c>
      <c r="B12" s="423"/>
      <c r="C12" s="425">
        <f>C11/110</f>
        <v>2513776.5272727273</v>
      </c>
      <c r="D12" s="425">
        <f>D11/110</f>
        <v>1881212.8909090909</v>
      </c>
      <c r="E12" s="425">
        <f>E11/110</f>
        <v>0</v>
      </c>
      <c r="F12" s="427">
        <f>F11/110</f>
        <v>632563.63636363635</v>
      </c>
      <c r="G12" s="18"/>
    </row>
    <row r="13" spans="1:8" ht="15.75" thickBot="1" x14ac:dyDescent="0.3">
      <c r="A13" s="24" t="s">
        <v>117</v>
      </c>
      <c r="B13" s="424"/>
      <c r="C13" s="426"/>
      <c r="D13" s="426"/>
      <c r="E13" s="426"/>
      <c r="F13" s="428"/>
      <c r="H13" s="18"/>
    </row>
    <row r="14" spans="1:8" x14ac:dyDescent="0.25">
      <c r="H14" s="18"/>
    </row>
    <row r="15" spans="1:8" x14ac:dyDescent="0.25">
      <c r="D15" s="18"/>
      <c r="E15" s="18"/>
    </row>
  </sheetData>
  <mergeCells count="14">
    <mergeCell ref="A1:F1"/>
    <mergeCell ref="F7:F8"/>
    <mergeCell ref="A2:A4"/>
    <mergeCell ref="B2:B4"/>
    <mergeCell ref="A5:A6"/>
    <mergeCell ref="F5:F6"/>
    <mergeCell ref="A7:A8"/>
    <mergeCell ref="A9:A10"/>
    <mergeCell ref="B12:B13"/>
    <mergeCell ref="C12:C13"/>
    <mergeCell ref="D12:D13"/>
    <mergeCell ref="F12:F13"/>
    <mergeCell ref="E12:E13"/>
    <mergeCell ref="F9:F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O25" sqref="O2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Kostimi i planit te veprimit</vt:lpstr>
      <vt:lpstr>Totali_Qellimet politike</vt:lpstr>
      <vt:lpstr>Nevojat kapitale</vt:lpstr>
      <vt:lpstr>Sheet1</vt:lpstr>
      <vt:lpstr>Grafik Kostot</vt:lpstr>
      <vt:lpstr>Grafik-Ndarja e kostove</vt:lpstr>
      <vt:lpstr>Grafik_ Qellimet e politikave</vt:lpstr>
      <vt:lpstr>'Nevojat kapitale'!_Hlk14952534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Oriana Arapi</dc:creator>
  <cp:lastModifiedBy>Katerina Gjorgo</cp:lastModifiedBy>
  <cp:lastPrinted>2023-10-21T20:58:27Z</cp:lastPrinted>
  <dcterms:created xsi:type="dcterms:W3CDTF">2019-02-21T16:54:35Z</dcterms:created>
  <dcterms:modified xsi:type="dcterms:W3CDTF">2024-01-24T10:20:24Z</dcterms:modified>
</cp:coreProperties>
</file>