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53222"/>
  <mc:AlternateContent xmlns:mc="http://schemas.openxmlformats.org/markup-compatibility/2006">
    <mc:Choice Requires="x15">
      <x15ac:absPath xmlns:x15ac="http://schemas.microsoft.com/office/spreadsheetml/2010/11/ac" url="C:\Users\Elona.Hoxha2\Desktop\"/>
    </mc:Choice>
  </mc:AlternateContent>
  <bookViews>
    <workbookView xWindow="0" yWindow="0" windowWidth="28800" windowHeight="11100" tabRatio="821"/>
  </bookViews>
  <sheets>
    <sheet name="Kostimi i planit te veprimit" sheetId="2" r:id="rId1"/>
    <sheet name="Totali_Qellimet politike" sheetId="3" r:id="rId2"/>
    <sheet name="Nevojat kapitale" sheetId="18" r:id="rId3"/>
    <sheet name="Grafik Kostot" sheetId="14" r:id="rId4"/>
    <sheet name="Grafik-Ndarja e kostove" sheetId="15" r:id="rId5"/>
    <sheet name="Grafik_ Qellimet e politikave" sheetId="16" r:id="rId6"/>
    <sheet name="Sheet1" sheetId="19" r:id="rId7"/>
  </sheets>
  <definedNames>
    <definedName name="_Hlk14952534" localSheetId="2">'Nevojat kapitale'!$C$14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5" i="2" l="1"/>
  <c r="AF304" i="2"/>
  <c r="AF303" i="2"/>
  <c r="AF302" i="2"/>
  <c r="AF301" i="2"/>
  <c r="AE305" i="2"/>
  <c r="AE304" i="2"/>
  <c r="AE303" i="2"/>
  <c r="AE302" i="2"/>
  <c r="AE301" i="2"/>
  <c r="AJ224" i="2"/>
  <c r="AJ225" i="2"/>
  <c r="AJ226" i="2"/>
  <c r="AJ227" i="2"/>
  <c r="AJ228" i="2"/>
  <c r="AJ229" i="2"/>
  <c r="AJ230" i="2"/>
  <c r="AJ231" i="2"/>
  <c r="X227" i="2"/>
  <c r="X228" i="2"/>
  <c r="X229" i="2"/>
  <c r="X230" i="2"/>
  <c r="X231" i="2"/>
  <c r="T25" i="3"/>
  <c r="AA175" i="2"/>
  <c r="AA174" i="2"/>
  <c r="AA173" i="2"/>
  <c r="AA172" i="2"/>
  <c r="AD175" i="2"/>
  <c r="AD174" i="2"/>
  <c r="AD173" i="2"/>
  <c r="AD172" i="2"/>
  <c r="AI163" i="2"/>
  <c r="AH163" i="2"/>
  <c r="AP163" i="2"/>
  <c r="AO163" i="2"/>
  <c r="AC163" i="2"/>
  <c r="AB163" i="2"/>
  <c r="Z163" i="2"/>
  <c r="Y163" i="2"/>
  <c r="W163" i="2"/>
  <c r="V163" i="2"/>
  <c r="T163" i="2"/>
  <c r="S163" i="2"/>
  <c r="Q163" i="2"/>
  <c r="P163" i="2"/>
  <c r="N163" i="2"/>
  <c r="M163" i="2"/>
  <c r="K163" i="2"/>
  <c r="J163" i="2"/>
  <c r="AE164" i="2"/>
  <c r="AF170" i="2"/>
  <c r="AF169" i="2"/>
  <c r="AF168" i="2"/>
  <c r="AF167" i="2"/>
  <c r="AF166" i="2"/>
  <c r="AF165" i="2"/>
  <c r="AF164" i="2"/>
  <c r="AE170" i="2"/>
  <c r="AE169" i="2"/>
  <c r="AE168" i="2"/>
  <c r="AE167" i="2"/>
  <c r="AE166" i="2"/>
  <c r="AE165" i="2"/>
  <c r="AN227" i="2"/>
  <c r="AN228" i="2"/>
  <c r="AN229" i="2"/>
  <c r="AN230" i="2"/>
  <c r="AN231" i="2"/>
  <c r="AQ227" i="2"/>
  <c r="AQ228" i="2"/>
  <c r="AQ229" i="2"/>
  <c r="AQ230" i="2"/>
  <c r="AQ231" i="2"/>
  <c r="R220" i="2"/>
  <c r="R221" i="2"/>
  <c r="R222" i="2"/>
  <c r="O220" i="2"/>
  <c r="O221" i="2"/>
  <c r="O222" i="2"/>
  <c r="L220" i="2"/>
  <c r="L221" i="2"/>
  <c r="L222" i="2"/>
  <c r="L305" i="2"/>
  <c r="O305" i="2"/>
  <c r="R305" i="2"/>
  <c r="U305" i="2"/>
  <c r="X305" i="2"/>
  <c r="AA305" i="2"/>
  <c r="AD305" i="2"/>
  <c r="AJ305" i="2"/>
  <c r="AN305" i="2"/>
  <c r="AQ305" i="2"/>
  <c r="AP300" i="2"/>
  <c r="AO300" i="2"/>
  <c r="AL300" i="2"/>
  <c r="AK300" i="2"/>
  <c r="AI300" i="2"/>
  <c r="AH300" i="2"/>
  <c r="AC300" i="2"/>
  <c r="AB300" i="2"/>
  <c r="Z300" i="2"/>
  <c r="Y300" i="2"/>
  <c r="W300" i="2"/>
  <c r="V300" i="2"/>
  <c r="T300" i="2"/>
  <c r="S300" i="2"/>
  <c r="Q300" i="2"/>
  <c r="P300" i="2"/>
  <c r="N300" i="2"/>
  <c r="M300" i="2"/>
  <c r="K300" i="2"/>
  <c r="J300" i="2"/>
  <c r="L218" i="2"/>
  <c r="L219" i="2"/>
  <c r="O217" i="2"/>
  <c r="O218" i="2"/>
  <c r="O219" i="2"/>
  <c r="R217" i="2"/>
  <c r="R218" i="2"/>
  <c r="R219" i="2"/>
  <c r="AG305" i="2" l="1"/>
  <c r="AR305" i="2" s="1"/>
  <c r="AF163" i="2"/>
  <c r="AE163" i="2"/>
  <c r="AA300" i="2" l="1"/>
  <c r="L304" i="2"/>
  <c r="L303" i="2"/>
  <c r="L302" i="2"/>
  <c r="O304" i="2"/>
  <c r="O303" i="2"/>
  <c r="R304" i="2"/>
  <c r="R303" i="2"/>
  <c r="U304" i="2"/>
  <c r="U303" i="2"/>
  <c r="U302" i="2"/>
  <c r="X304" i="2"/>
  <c r="X303" i="2"/>
  <c r="X302" i="2"/>
  <c r="AA304" i="2"/>
  <c r="AA303" i="2"/>
  <c r="AA302" i="2"/>
  <c r="AA301" i="2"/>
  <c r="AJ304" i="2"/>
  <c r="AJ303" i="2"/>
  <c r="AJ302" i="2"/>
  <c r="AN304" i="2"/>
  <c r="AN303" i="2"/>
  <c r="AN302" i="2"/>
  <c r="AQ304" i="2"/>
  <c r="AQ303" i="2"/>
  <c r="AQ302" i="2"/>
  <c r="L311" i="2"/>
  <c r="L310" i="2"/>
  <c r="L309" i="2"/>
  <c r="L308" i="2"/>
  <c r="O311" i="2"/>
  <c r="O310" i="2"/>
  <c r="O309" i="2"/>
  <c r="O308" i="2"/>
  <c r="R311" i="2"/>
  <c r="R310" i="2"/>
  <c r="R309" i="2"/>
  <c r="R308" i="2"/>
  <c r="U311" i="2"/>
  <c r="U310" i="2"/>
  <c r="U309" i="2"/>
  <c r="U308" i="2"/>
  <c r="X311" i="2"/>
  <c r="X310" i="2"/>
  <c r="X309" i="2"/>
  <c r="AA311" i="2"/>
  <c r="AA310" i="2"/>
  <c r="AA309" i="2"/>
  <c r="AA308" i="2"/>
  <c r="AA307" i="2"/>
  <c r="AD311" i="2"/>
  <c r="AD310" i="2"/>
  <c r="AD309" i="2"/>
  <c r="AD308" i="2"/>
  <c r="AD307" i="2"/>
  <c r="AE313" i="2"/>
  <c r="AE311" i="2"/>
  <c r="AE310" i="2"/>
  <c r="AE309" i="2"/>
  <c r="AE308" i="2"/>
  <c r="AE307" i="2"/>
  <c r="AF313" i="2"/>
  <c r="AF311" i="2"/>
  <c r="AF310" i="2"/>
  <c r="AF309" i="2"/>
  <c r="AF308" i="2"/>
  <c r="AF307" i="2"/>
  <c r="AJ311" i="2"/>
  <c r="AJ310" i="2"/>
  <c r="AJ309" i="2"/>
  <c r="AJ308" i="2"/>
  <c r="AJ307" i="2"/>
  <c r="AN311" i="2"/>
  <c r="AN310" i="2"/>
  <c r="AN309" i="2"/>
  <c r="AN308" i="2"/>
  <c r="AN307" i="2"/>
  <c r="AQ311" i="2"/>
  <c r="AQ310" i="2"/>
  <c r="AQ309" i="2"/>
  <c r="AQ308" i="2"/>
  <c r="AQ307" i="2"/>
  <c r="AP306" i="2"/>
  <c r="AO306" i="2"/>
  <c r="AL306" i="2"/>
  <c r="AK306" i="2"/>
  <c r="AI306" i="2"/>
  <c r="AH306" i="2"/>
  <c r="AC306" i="2"/>
  <c r="AB306" i="2"/>
  <c r="Z306" i="2"/>
  <c r="Y306" i="2"/>
  <c r="W306" i="2"/>
  <c r="V306" i="2"/>
  <c r="T306" i="2"/>
  <c r="S306" i="2"/>
  <c r="Q306" i="2"/>
  <c r="P306" i="2"/>
  <c r="N306" i="2"/>
  <c r="M306" i="2"/>
  <c r="K306" i="2"/>
  <c r="J306" i="2"/>
  <c r="AD313" i="2"/>
  <c r="AA313" i="2"/>
  <c r="AC312" i="2"/>
  <c r="AC314" i="2" s="1"/>
  <c r="AB312" i="2"/>
  <c r="AB314" i="2" s="1"/>
  <c r="Z312" i="2"/>
  <c r="Z314" i="2" s="1"/>
  <c r="Y312" i="2"/>
  <c r="Y314" i="2" s="1"/>
  <c r="L295" i="2"/>
  <c r="L294" i="2"/>
  <c r="L293" i="2"/>
  <c r="L292" i="2"/>
  <c r="O295" i="2"/>
  <c r="O294" i="2"/>
  <c r="O293" i="2"/>
  <c r="O292" i="2"/>
  <c r="R295" i="2"/>
  <c r="R294" i="2"/>
  <c r="R293" i="2"/>
  <c r="R292" i="2"/>
  <c r="U295" i="2"/>
  <c r="U294" i="2"/>
  <c r="U293" i="2"/>
  <c r="U292" i="2"/>
  <c r="X295" i="2"/>
  <c r="X294" i="2"/>
  <c r="X293" i="2"/>
  <c r="X292" i="2"/>
  <c r="AA295" i="2"/>
  <c r="AA294" i="2"/>
  <c r="AA293" i="2"/>
  <c r="AA292" i="2"/>
  <c r="AD295" i="2"/>
  <c r="AD294" i="2"/>
  <c r="AD293" i="2"/>
  <c r="AD292" i="2"/>
  <c r="AJ295" i="2"/>
  <c r="AJ294" i="2"/>
  <c r="AJ293" i="2"/>
  <c r="AJ292" i="2"/>
  <c r="AN295" i="2"/>
  <c r="AN294" i="2"/>
  <c r="AN293" i="2"/>
  <c r="AN292" i="2"/>
  <c r="AQ295" i="2"/>
  <c r="AQ294" i="2"/>
  <c r="AQ293" i="2"/>
  <c r="AQ292" i="2"/>
  <c r="AP291" i="2"/>
  <c r="AO291" i="2"/>
  <c r="AL291" i="2"/>
  <c r="AK291" i="2"/>
  <c r="AI291" i="2"/>
  <c r="AH291" i="2"/>
  <c r="AF295" i="2"/>
  <c r="AF294" i="2"/>
  <c r="AF293" i="2"/>
  <c r="AF292" i="2"/>
  <c r="AE295" i="2"/>
  <c r="AE294" i="2"/>
  <c r="AE293" i="2"/>
  <c r="AE292" i="2"/>
  <c r="AC291" i="2"/>
  <c r="AB291" i="2"/>
  <c r="Z291" i="2"/>
  <c r="Y291" i="2"/>
  <c r="AA291" i="2" s="1"/>
  <c r="W291" i="2"/>
  <c r="V291" i="2"/>
  <c r="T291" i="2"/>
  <c r="S291" i="2"/>
  <c r="Q291" i="2"/>
  <c r="P291" i="2"/>
  <c r="N291" i="2"/>
  <c r="M291" i="2"/>
  <c r="K291" i="2"/>
  <c r="J291" i="2"/>
  <c r="AD290" i="2"/>
  <c r="AD289" i="2"/>
  <c r="AD288" i="2"/>
  <c r="AA290" i="2"/>
  <c r="AA289" i="2"/>
  <c r="AA288" i="2"/>
  <c r="L290" i="2"/>
  <c r="L289" i="2"/>
  <c r="L288" i="2"/>
  <c r="O290" i="2"/>
  <c r="O289" i="2"/>
  <c r="O288" i="2"/>
  <c r="R290" i="2"/>
  <c r="R289" i="2"/>
  <c r="R288" i="2"/>
  <c r="U290" i="2"/>
  <c r="U289" i="2"/>
  <c r="U288" i="2"/>
  <c r="X290" i="2"/>
  <c r="X289" i="2"/>
  <c r="AF286" i="2"/>
  <c r="AF285" i="2"/>
  <c r="AE286" i="2"/>
  <c r="AE285" i="2"/>
  <c r="AD286" i="2"/>
  <c r="AD285" i="2"/>
  <c r="AA286" i="2"/>
  <c r="AA285" i="2"/>
  <c r="AC284" i="2"/>
  <c r="AB284" i="2"/>
  <c r="Z284" i="2"/>
  <c r="Y284" i="2"/>
  <c r="AJ290" i="2"/>
  <c r="AJ289" i="2"/>
  <c r="AJ288" i="2"/>
  <c r="AN290" i="2"/>
  <c r="AN289" i="2"/>
  <c r="AN288" i="2"/>
  <c r="AQ290" i="2"/>
  <c r="AQ289" i="2"/>
  <c r="AQ288" i="2"/>
  <c r="AF290" i="2"/>
  <c r="AF289" i="2"/>
  <c r="AF288" i="2"/>
  <c r="AE290" i="2"/>
  <c r="AE289" i="2"/>
  <c r="AE288" i="2"/>
  <c r="AI287" i="2"/>
  <c r="AH287" i="2"/>
  <c r="AL287" i="2"/>
  <c r="AK287" i="2"/>
  <c r="AP287" i="2"/>
  <c r="AO287" i="2"/>
  <c r="AC287" i="2"/>
  <c r="AB287" i="2"/>
  <c r="Z287" i="2"/>
  <c r="Y287" i="2"/>
  <c r="W287" i="2"/>
  <c r="V287" i="2"/>
  <c r="T287" i="2"/>
  <c r="S287" i="2"/>
  <c r="Q287" i="2"/>
  <c r="P287" i="2"/>
  <c r="N287" i="2"/>
  <c r="M287" i="2"/>
  <c r="K287" i="2"/>
  <c r="J287" i="2"/>
  <c r="AQ283" i="2"/>
  <c r="AQ282" i="2"/>
  <c r="AQ281" i="2"/>
  <c r="AQ280" i="2"/>
  <c r="AQ279" i="2"/>
  <c r="AQ278" i="2"/>
  <c r="AN283" i="2"/>
  <c r="AN282" i="2"/>
  <c r="AN281" i="2"/>
  <c r="AN280" i="2"/>
  <c r="AN279" i="2"/>
  <c r="AN278" i="2"/>
  <c r="AJ283" i="2"/>
  <c r="AJ282" i="2"/>
  <c r="AJ281" i="2"/>
  <c r="AJ280" i="2"/>
  <c r="AJ279" i="2"/>
  <c r="AJ278" i="2"/>
  <c r="AD283" i="2"/>
  <c r="AD282" i="2"/>
  <c r="AD281" i="2"/>
  <c r="AD280" i="2"/>
  <c r="AD279" i="2"/>
  <c r="AD278" i="2"/>
  <c r="AA283" i="2"/>
  <c r="AA282" i="2"/>
  <c r="AA281" i="2"/>
  <c r="AA280" i="2"/>
  <c r="AA279" i="2"/>
  <c r="AA278" i="2"/>
  <c r="X283" i="2"/>
  <c r="X282" i="2"/>
  <c r="X281" i="2"/>
  <c r="X280" i="2"/>
  <c r="X279" i="2"/>
  <c r="X278" i="2"/>
  <c r="U283" i="2"/>
  <c r="U282" i="2"/>
  <c r="U281" i="2"/>
  <c r="U280" i="2"/>
  <c r="U279" i="2"/>
  <c r="U278" i="2"/>
  <c r="R283" i="2"/>
  <c r="R282" i="2"/>
  <c r="R281" i="2"/>
  <c r="R280" i="2"/>
  <c r="R279" i="2"/>
  <c r="R278" i="2"/>
  <c r="O283" i="2"/>
  <c r="O282" i="2"/>
  <c r="O281" i="2"/>
  <c r="O280" i="2"/>
  <c r="O279" i="2"/>
  <c r="O278" i="2"/>
  <c r="L283" i="2"/>
  <c r="L282" i="2"/>
  <c r="L281" i="2"/>
  <c r="L280" i="2"/>
  <c r="L279" i="2"/>
  <c r="L278" i="2"/>
  <c r="AF283" i="2"/>
  <c r="AF282" i="2"/>
  <c r="AF281" i="2"/>
  <c r="AF280" i="2"/>
  <c r="AF279" i="2"/>
  <c r="AF278" i="2"/>
  <c r="AE283" i="2"/>
  <c r="AE282" i="2"/>
  <c r="AE281" i="2"/>
  <c r="AE280" i="2"/>
  <c r="AE279" i="2"/>
  <c r="AE278" i="2"/>
  <c r="AP277" i="2"/>
  <c r="AO277" i="2"/>
  <c r="AL277" i="2"/>
  <c r="AK277" i="2"/>
  <c r="AI277" i="2"/>
  <c r="AH277" i="2"/>
  <c r="AC277" i="2"/>
  <c r="AB277" i="2"/>
  <c r="Z277" i="2"/>
  <c r="Y277" i="2"/>
  <c r="W277" i="2"/>
  <c r="V277" i="2"/>
  <c r="T277" i="2"/>
  <c r="S277" i="2"/>
  <c r="Q277" i="2"/>
  <c r="P277" i="2"/>
  <c r="N277" i="2"/>
  <c r="M277" i="2"/>
  <c r="K277" i="2"/>
  <c r="J277" i="2"/>
  <c r="AD276" i="2"/>
  <c r="AD275" i="2"/>
  <c r="AD274" i="2"/>
  <c r="AA276" i="2"/>
  <c r="AA275" i="2"/>
  <c r="AA274" i="2"/>
  <c r="AC273" i="2"/>
  <c r="AB273" i="2"/>
  <c r="Z273" i="2"/>
  <c r="Y273" i="2"/>
  <c r="AF276" i="2"/>
  <c r="AF275" i="2"/>
  <c r="AF274" i="2"/>
  <c r="AE276" i="2"/>
  <c r="AE275" i="2"/>
  <c r="AE274" i="2"/>
  <c r="AA263" i="2"/>
  <c r="AA262" i="2"/>
  <c r="AA261" i="2"/>
  <c r="AA260" i="2"/>
  <c r="AA259" i="2"/>
  <c r="AD263" i="2"/>
  <c r="AD262" i="2"/>
  <c r="AD261" i="2"/>
  <c r="AD260" i="2"/>
  <c r="AD259" i="2"/>
  <c r="AC258" i="2"/>
  <c r="AB258" i="2"/>
  <c r="Z258" i="2"/>
  <c r="Y258" i="2"/>
  <c r="AA257" i="2"/>
  <c r="AA256" i="2"/>
  <c r="AD257" i="2"/>
  <c r="AD256" i="2"/>
  <c r="AC255" i="2"/>
  <c r="AB255" i="2"/>
  <c r="Z255" i="2"/>
  <c r="Y255" i="2"/>
  <c r="AF263" i="2"/>
  <c r="AF262" i="2"/>
  <c r="AF261" i="2"/>
  <c r="AF260" i="2"/>
  <c r="AF259" i="2"/>
  <c r="AF257" i="2"/>
  <c r="AF256" i="2"/>
  <c r="AE263" i="2"/>
  <c r="AE262" i="2"/>
  <c r="AE261" i="2"/>
  <c r="AE260" i="2"/>
  <c r="AE259" i="2"/>
  <c r="AE257" i="2"/>
  <c r="AE256" i="2"/>
  <c r="L254" i="2"/>
  <c r="L253" i="2"/>
  <c r="L252" i="2"/>
  <c r="L251" i="2"/>
  <c r="O254" i="2"/>
  <c r="O253" i="2"/>
  <c r="O252" i="2"/>
  <c r="O251" i="2"/>
  <c r="R254" i="2"/>
  <c r="R253" i="2"/>
  <c r="R252" i="2"/>
  <c r="R251" i="2"/>
  <c r="U254" i="2"/>
  <c r="U253" i="2"/>
  <c r="U252" i="2"/>
  <c r="U251" i="2"/>
  <c r="X254" i="2"/>
  <c r="X253" i="2"/>
  <c r="X252" i="2"/>
  <c r="X251" i="2"/>
  <c r="AA254" i="2"/>
  <c r="AA253" i="2"/>
  <c r="AA252" i="2"/>
  <c r="AA251" i="2"/>
  <c r="AD254" i="2"/>
  <c r="AD253" i="2"/>
  <c r="AD252" i="2"/>
  <c r="AD251" i="2"/>
  <c r="AF254" i="2"/>
  <c r="AF253" i="2"/>
  <c r="AF252" i="2"/>
  <c r="AF251" i="2"/>
  <c r="AE254" i="2"/>
  <c r="AE253" i="2"/>
  <c r="AE252" i="2"/>
  <c r="AE251" i="2"/>
  <c r="AJ254" i="2"/>
  <c r="AJ253" i="2"/>
  <c r="AJ252" i="2"/>
  <c r="AJ251" i="2"/>
  <c r="AN254" i="2"/>
  <c r="AN253" i="2"/>
  <c r="AN252" i="2"/>
  <c r="AN251" i="2"/>
  <c r="AQ254" i="2"/>
  <c r="AQ253" i="2"/>
  <c r="AQ252" i="2"/>
  <c r="AQ251" i="2"/>
  <c r="AP250" i="2"/>
  <c r="AO250" i="2"/>
  <c r="AL250" i="2"/>
  <c r="AK250" i="2"/>
  <c r="AI250" i="2"/>
  <c r="AH250" i="2"/>
  <c r="AC250" i="2"/>
  <c r="AB250" i="2"/>
  <c r="Z250" i="2"/>
  <c r="Y250" i="2"/>
  <c r="W250" i="2"/>
  <c r="V250" i="2"/>
  <c r="T250" i="2"/>
  <c r="S250" i="2"/>
  <c r="Q250" i="2"/>
  <c r="P250" i="2"/>
  <c r="N250" i="2"/>
  <c r="M250" i="2"/>
  <c r="K250" i="2"/>
  <c r="J250" i="2"/>
  <c r="AM247" i="2"/>
  <c r="L246" i="2"/>
  <c r="L245" i="2"/>
  <c r="L244" i="2"/>
  <c r="L243" i="2"/>
  <c r="L242" i="2"/>
  <c r="L241" i="2"/>
  <c r="L240" i="2"/>
  <c r="L239" i="2"/>
  <c r="L238" i="2"/>
  <c r="L237" i="2"/>
  <c r="O246" i="2"/>
  <c r="O245" i="2"/>
  <c r="O244" i="2"/>
  <c r="O243" i="2"/>
  <c r="O242" i="2"/>
  <c r="O241" i="2"/>
  <c r="O240" i="2"/>
  <c r="O239" i="2"/>
  <c r="O238" i="2"/>
  <c r="O237" i="2"/>
  <c r="R246" i="2"/>
  <c r="R245" i="2"/>
  <c r="R244" i="2"/>
  <c r="R243" i="2"/>
  <c r="R242" i="2"/>
  <c r="R241" i="2"/>
  <c r="R240" i="2"/>
  <c r="R239" i="2"/>
  <c r="R238" i="2"/>
  <c r="R237" i="2"/>
  <c r="U246" i="2"/>
  <c r="U245" i="2"/>
  <c r="U244" i="2"/>
  <c r="U243" i="2"/>
  <c r="U242" i="2"/>
  <c r="U241" i="2"/>
  <c r="U240" i="2"/>
  <c r="U239" i="2"/>
  <c r="U238" i="2"/>
  <c r="U237" i="2"/>
  <c r="X246" i="2"/>
  <c r="X245" i="2"/>
  <c r="X244" i="2"/>
  <c r="X243" i="2"/>
  <c r="X242" i="2"/>
  <c r="X241" i="2"/>
  <c r="X240" i="2"/>
  <c r="X239" i="2"/>
  <c r="X238" i="2"/>
  <c r="X237" i="2"/>
  <c r="AA246" i="2"/>
  <c r="AA245" i="2"/>
  <c r="AA244" i="2"/>
  <c r="AA243" i="2"/>
  <c r="AA242" i="2"/>
  <c r="AA241" i="2"/>
  <c r="AA240" i="2"/>
  <c r="AA239" i="2"/>
  <c r="AA238" i="2"/>
  <c r="AA237" i="2"/>
  <c r="AD246" i="2"/>
  <c r="AD245" i="2"/>
  <c r="AD244" i="2"/>
  <c r="AD243" i="2"/>
  <c r="AD242" i="2"/>
  <c r="AD241" i="2"/>
  <c r="AD240" i="2"/>
  <c r="AD239" i="2"/>
  <c r="AD238" i="2"/>
  <c r="AD237" i="2"/>
  <c r="AF246" i="2"/>
  <c r="AF245" i="2"/>
  <c r="AF244" i="2"/>
  <c r="AF243" i="2"/>
  <c r="AF242" i="2"/>
  <c r="AF241" i="2"/>
  <c r="AF240" i="2"/>
  <c r="AF239" i="2"/>
  <c r="AF238" i="2"/>
  <c r="AF237" i="2"/>
  <c r="AE246" i="2"/>
  <c r="AE245" i="2"/>
  <c r="AE244" i="2"/>
  <c r="AE243" i="2"/>
  <c r="AE242" i="2"/>
  <c r="AE241" i="2"/>
  <c r="AE240" i="2"/>
  <c r="AE239" i="2"/>
  <c r="AE238" i="2"/>
  <c r="AE237" i="2"/>
  <c r="AJ246" i="2"/>
  <c r="AJ245" i="2"/>
  <c r="AJ244" i="2"/>
  <c r="AJ243" i="2"/>
  <c r="AJ242" i="2"/>
  <c r="AJ241" i="2"/>
  <c r="AJ240" i="2"/>
  <c r="AJ239" i="2"/>
  <c r="AJ238" i="2"/>
  <c r="AJ237" i="2"/>
  <c r="AN246" i="2"/>
  <c r="AN245" i="2"/>
  <c r="AN244" i="2"/>
  <c r="AN243" i="2"/>
  <c r="AN242" i="2"/>
  <c r="AN241" i="2"/>
  <c r="AN240" i="2"/>
  <c r="AN239" i="2"/>
  <c r="AN238" i="2"/>
  <c r="AN237" i="2"/>
  <c r="AQ246" i="2"/>
  <c r="AQ245" i="2"/>
  <c r="AQ244" i="2"/>
  <c r="AQ243" i="2"/>
  <c r="AQ242" i="2"/>
  <c r="AQ241" i="2"/>
  <c r="AQ240" i="2"/>
  <c r="AQ239" i="2"/>
  <c r="AQ238" i="2"/>
  <c r="AQ237" i="2"/>
  <c r="AP236" i="2"/>
  <c r="AO236" i="2"/>
  <c r="AL236" i="2"/>
  <c r="AK236" i="2"/>
  <c r="AI236" i="2"/>
  <c r="AH236" i="2"/>
  <c r="AC236" i="2"/>
  <c r="AB236" i="2"/>
  <c r="Z236" i="2"/>
  <c r="Y236" i="2"/>
  <c r="W236" i="2"/>
  <c r="V236" i="2"/>
  <c r="T236" i="2"/>
  <c r="S236" i="2"/>
  <c r="Q236" i="2"/>
  <c r="P236" i="2"/>
  <c r="N236" i="2"/>
  <c r="M236" i="2"/>
  <c r="K236" i="2"/>
  <c r="J236" i="2"/>
  <c r="AF235" i="2"/>
  <c r="AF234" i="2"/>
  <c r="AF233" i="2"/>
  <c r="AE235" i="2"/>
  <c r="AE234" i="2"/>
  <c r="AE233" i="2"/>
  <c r="AE231" i="2"/>
  <c r="AD235" i="2"/>
  <c r="AD234" i="2"/>
  <c r="AD233" i="2"/>
  <c r="AA235" i="2"/>
  <c r="AA234" i="2"/>
  <c r="AA233" i="2"/>
  <c r="AC232" i="2"/>
  <c r="AB232" i="2"/>
  <c r="Z232" i="2"/>
  <c r="Y232" i="2"/>
  <c r="U231" i="2"/>
  <c r="U230" i="2"/>
  <c r="U229" i="2"/>
  <c r="U228" i="2"/>
  <c r="U227" i="2"/>
  <c r="U226" i="2"/>
  <c r="U225" i="2"/>
  <c r="U224" i="2"/>
  <c r="R231" i="2"/>
  <c r="R230" i="2"/>
  <c r="R229" i="2"/>
  <c r="R228" i="2"/>
  <c r="R227" i="2"/>
  <c r="R226" i="2"/>
  <c r="R225" i="2"/>
  <c r="R224" i="2"/>
  <c r="O231" i="2"/>
  <c r="O230" i="2"/>
  <c r="O229" i="2"/>
  <c r="O228" i="2"/>
  <c r="O227" i="2"/>
  <c r="O226" i="2"/>
  <c r="O225" i="2"/>
  <c r="O224" i="2"/>
  <c r="L231" i="2"/>
  <c r="L230" i="2"/>
  <c r="L229" i="2"/>
  <c r="L228" i="2"/>
  <c r="L227" i="2"/>
  <c r="L226" i="2"/>
  <c r="L225" i="2"/>
  <c r="L224" i="2"/>
  <c r="AD231" i="2"/>
  <c r="AD230" i="2"/>
  <c r="AD229" i="2"/>
  <c r="AD228" i="2"/>
  <c r="AD227" i="2"/>
  <c r="AD226" i="2"/>
  <c r="AD225" i="2"/>
  <c r="AD224" i="2"/>
  <c r="AA231" i="2"/>
  <c r="AA230" i="2"/>
  <c r="AA229" i="2"/>
  <c r="AA228" i="2"/>
  <c r="AA227" i="2"/>
  <c r="AA226" i="2"/>
  <c r="AA225" i="2"/>
  <c r="AA224" i="2"/>
  <c r="AF231" i="2"/>
  <c r="AF230" i="2"/>
  <c r="AF229" i="2"/>
  <c r="AF228" i="2"/>
  <c r="AF227" i="2"/>
  <c r="AF226" i="2"/>
  <c r="AF225" i="2"/>
  <c r="AF224" i="2"/>
  <c r="AE230" i="2"/>
  <c r="AE229" i="2"/>
  <c r="AE228" i="2"/>
  <c r="AE227" i="2"/>
  <c r="AE226" i="2"/>
  <c r="AE225" i="2"/>
  <c r="AE224" i="2"/>
  <c r="AF222" i="2"/>
  <c r="AF221" i="2"/>
  <c r="AF220" i="2"/>
  <c r="AF219" i="2"/>
  <c r="AF218" i="2"/>
  <c r="AF217" i="2"/>
  <c r="AE222" i="2"/>
  <c r="AE221" i="2"/>
  <c r="AE220" i="2"/>
  <c r="AE219" i="2"/>
  <c r="AE218" i="2"/>
  <c r="AE217" i="2"/>
  <c r="AI223" i="2"/>
  <c r="AH223" i="2"/>
  <c r="AL223" i="2"/>
  <c r="AK223" i="2"/>
  <c r="AP223" i="2"/>
  <c r="AO223" i="2"/>
  <c r="AC223" i="2"/>
  <c r="AB223" i="2"/>
  <c r="Z223" i="2"/>
  <c r="Y223" i="2"/>
  <c r="W223" i="2"/>
  <c r="V223" i="2"/>
  <c r="T223" i="2"/>
  <c r="S223" i="2"/>
  <c r="Q223" i="2"/>
  <c r="P223" i="2"/>
  <c r="N223" i="2"/>
  <c r="M223" i="2"/>
  <c r="K223" i="2"/>
  <c r="J223" i="2"/>
  <c r="U222" i="2"/>
  <c r="U221" i="2"/>
  <c r="U220" i="2"/>
  <c r="U219" i="2"/>
  <c r="U218" i="2"/>
  <c r="U217" i="2"/>
  <c r="X222" i="2"/>
  <c r="X221" i="2"/>
  <c r="X220" i="2"/>
  <c r="X219" i="2"/>
  <c r="X218" i="2"/>
  <c r="X217" i="2"/>
  <c r="AA222" i="2"/>
  <c r="AA221" i="2"/>
  <c r="AA220" i="2"/>
  <c r="AA219" i="2"/>
  <c r="AA218" i="2"/>
  <c r="AA217" i="2"/>
  <c r="AD222" i="2"/>
  <c r="AD221" i="2"/>
  <c r="AD220" i="2"/>
  <c r="AD219" i="2"/>
  <c r="AD218" i="2"/>
  <c r="AD217" i="2"/>
  <c r="AJ222" i="2"/>
  <c r="AJ221" i="2"/>
  <c r="AJ220" i="2"/>
  <c r="AN222" i="2"/>
  <c r="AN221" i="2"/>
  <c r="AN220" i="2"/>
  <c r="AQ220" i="2"/>
  <c r="AQ221" i="2"/>
  <c r="AQ222" i="2"/>
  <c r="AP216" i="2"/>
  <c r="AO216" i="2"/>
  <c r="AL216" i="2"/>
  <c r="AK216" i="2"/>
  <c r="AI216" i="2"/>
  <c r="AH216" i="2"/>
  <c r="AC216" i="2"/>
  <c r="AB216" i="2"/>
  <c r="Z216" i="2"/>
  <c r="Y216" i="2"/>
  <c r="W216" i="2"/>
  <c r="V216" i="2"/>
  <c r="T216" i="2"/>
  <c r="S216" i="2"/>
  <c r="Q216" i="2"/>
  <c r="P216" i="2"/>
  <c r="N216" i="2"/>
  <c r="M216" i="2"/>
  <c r="K216" i="2"/>
  <c r="J216" i="2"/>
  <c r="AF215" i="2"/>
  <c r="AF214" i="2"/>
  <c r="AF213" i="2"/>
  <c r="AF212" i="2"/>
  <c r="AE215" i="2"/>
  <c r="AE214" i="2"/>
  <c r="AE213" i="2"/>
  <c r="AE212" i="2"/>
  <c r="AD215" i="2"/>
  <c r="AD214" i="2"/>
  <c r="AD213" i="2"/>
  <c r="AD212" i="2"/>
  <c r="AA215" i="2"/>
  <c r="AA214" i="2"/>
  <c r="AA213" i="2"/>
  <c r="AA212" i="2"/>
  <c r="AC211" i="2"/>
  <c r="AB211" i="2"/>
  <c r="Z211" i="2"/>
  <c r="Y211" i="2"/>
  <c r="AF210" i="2"/>
  <c r="AF209" i="2"/>
  <c r="AF208" i="2"/>
  <c r="AE210" i="2"/>
  <c r="AE209" i="2"/>
  <c r="AE208" i="2"/>
  <c r="AD210" i="2"/>
  <c r="AD209" i="2"/>
  <c r="AD208" i="2"/>
  <c r="AC207" i="2"/>
  <c r="AB207" i="2"/>
  <c r="AA210" i="2"/>
  <c r="AA209" i="2"/>
  <c r="AA208" i="2"/>
  <c r="Z207" i="2"/>
  <c r="Y207" i="2"/>
  <c r="AM204" i="2"/>
  <c r="L203" i="2"/>
  <c r="L202" i="2"/>
  <c r="L201" i="2"/>
  <c r="O203" i="2"/>
  <c r="O202" i="2"/>
  <c r="O201" i="2"/>
  <c r="R203" i="2"/>
  <c r="R202" i="2"/>
  <c r="R201" i="2"/>
  <c r="U203" i="2"/>
  <c r="U202" i="2"/>
  <c r="U201" i="2"/>
  <c r="X203" i="2"/>
  <c r="X202" i="2"/>
  <c r="X201" i="2"/>
  <c r="AA203" i="2"/>
  <c r="AA202" i="2"/>
  <c r="AA201" i="2"/>
  <c r="AD203" i="2"/>
  <c r="AD202" i="2"/>
  <c r="AD201" i="2"/>
  <c r="AF203" i="2"/>
  <c r="AF202" i="2"/>
  <c r="AF201" i="2"/>
  <c r="AE203" i="2"/>
  <c r="AE202" i="2"/>
  <c r="AE201" i="2"/>
  <c r="AJ203" i="2"/>
  <c r="AJ202" i="2"/>
  <c r="AJ201" i="2"/>
  <c r="AN203" i="2"/>
  <c r="AN202" i="2"/>
  <c r="AN201" i="2"/>
  <c r="AQ203" i="2"/>
  <c r="AQ202" i="2"/>
  <c r="AQ201" i="2"/>
  <c r="AP200" i="2"/>
  <c r="AO200" i="2"/>
  <c r="AL200" i="2"/>
  <c r="AK200" i="2"/>
  <c r="AI200" i="2"/>
  <c r="AH200" i="2"/>
  <c r="AC200" i="2"/>
  <c r="AB200" i="2"/>
  <c r="Z200" i="2"/>
  <c r="Y200" i="2"/>
  <c r="W200" i="2"/>
  <c r="V200" i="2"/>
  <c r="T200" i="2"/>
  <c r="S200" i="2"/>
  <c r="Q200" i="2"/>
  <c r="P200" i="2"/>
  <c r="N200" i="2"/>
  <c r="M200" i="2"/>
  <c r="K200" i="2"/>
  <c r="J200" i="2"/>
  <c r="L199" i="2"/>
  <c r="L198" i="2"/>
  <c r="L197" i="2"/>
  <c r="L196" i="2"/>
  <c r="O199" i="2"/>
  <c r="O198" i="2"/>
  <c r="O197" i="2"/>
  <c r="O196" i="2"/>
  <c r="R199" i="2"/>
  <c r="R198" i="2"/>
  <c r="R197" i="2"/>
  <c r="R196" i="2"/>
  <c r="U199" i="2"/>
  <c r="U198" i="2"/>
  <c r="U197" i="2"/>
  <c r="U196" i="2"/>
  <c r="X199" i="2"/>
  <c r="X198" i="2"/>
  <c r="X197" i="2"/>
  <c r="X196" i="2"/>
  <c r="AA199" i="2"/>
  <c r="AA198" i="2"/>
  <c r="AA197" i="2"/>
  <c r="AA196" i="2"/>
  <c r="AD199" i="2"/>
  <c r="AD198" i="2"/>
  <c r="AD197" i="2"/>
  <c r="AD196" i="2"/>
  <c r="AF199" i="2"/>
  <c r="AF198" i="2"/>
  <c r="AF197" i="2"/>
  <c r="AF196" i="2"/>
  <c r="AE199" i="2"/>
  <c r="AE198" i="2"/>
  <c r="AE197" i="2"/>
  <c r="AE196" i="2"/>
  <c r="AJ199" i="2"/>
  <c r="AJ198" i="2"/>
  <c r="AJ197" i="2"/>
  <c r="AJ196" i="2"/>
  <c r="AN199" i="2"/>
  <c r="AN198" i="2"/>
  <c r="AN197" i="2"/>
  <c r="AN196" i="2"/>
  <c r="AQ199" i="2"/>
  <c r="AQ198" i="2"/>
  <c r="AQ197" i="2"/>
  <c r="AQ196" i="2"/>
  <c r="AP195" i="2"/>
  <c r="AO195" i="2"/>
  <c r="AL195" i="2"/>
  <c r="AK195" i="2"/>
  <c r="AI195" i="2"/>
  <c r="AH195" i="2"/>
  <c r="AC195" i="2"/>
  <c r="AB195" i="2"/>
  <c r="Z195" i="2"/>
  <c r="Y195" i="2"/>
  <c r="W195" i="2"/>
  <c r="V195" i="2"/>
  <c r="T195" i="2"/>
  <c r="S195" i="2"/>
  <c r="Q195" i="2"/>
  <c r="P195" i="2"/>
  <c r="N195" i="2"/>
  <c r="M195" i="2"/>
  <c r="K195" i="2"/>
  <c r="J195" i="2"/>
  <c r="L194" i="2"/>
  <c r="L193" i="2"/>
  <c r="L192" i="2"/>
  <c r="L191" i="2"/>
  <c r="L190" i="2"/>
  <c r="O194" i="2"/>
  <c r="O193" i="2"/>
  <c r="O192" i="2"/>
  <c r="O191" i="2"/>
  <c r="O190" i="2"/>
  <c r="R194" i="2"/>
  <c r="R193" i="2"/>
  <c r="R192" i="2"/>
  <c r="R191" i="2"/>
  <c r="R190" i="2"/>
  <c r="U194" i="2"/>
  <c r="U193" i="2"/>
  <c r="U192" i="2"/>
  <c r="U191" i="2"/>
  <c r="U190" i="2"/>
  <c r="X194" i="2"/>
  <c r="X193" i="2"/>
  <c r="X192" i="2"/>
  <c r="X191" i="2"/>
  <c r="X190" i="2"/>
  <c r="AA194" i="2"/>
  <c r="AA193" i="2"/>
  <c r="AA192" i="2"/>
  <c r="AA191" i="2"/>
  <c r="AA190" i="2"/>
  <c r="AD194" i="2"/>
  <c r="AD193" i="2"/>
  <c r="AD192" i="2"/>
  <c r="AD191" i="2"/>
  <c r="AD190" i="2"/>
  <c r="AE194" i="2"/>
  <c r="AE193" i="2"/>
  <c r="AE192" i="2"/>
  <c r="AE191" i="2"/>
  <c r="AE190" i="2"/>
  <c r="AF194" i="2"/>
  <c r="AF193" i="2"/>
  <c r="AF192" i="2"/>
  <c r="AF191" i="2"/>
  <c r="AF190" i="2"/>
  <c r="AJ194" i="2"/>
  <c r="AJ193" i="2"/>
  <c r="AJ192" i="2"/>
  <c r="AJ191" i="2"/>
  <c r="AJ190" i="2"/>
  <c r="AN194" i="2"/>
  <c r="AN193" i="2"/>
  <c r="AN192" i="2"/>
  <c r="AN191" i="2"/>
  <c r="AN190" i="2"/>
  <c r="AQ194" i="2"/>
  <c r="AQ193" i="2"/>
  <c r="AQ192" i="2"/>
  <c r="AQ191" i="2"/>
  <c r="AQ190" i="2"/>
  <c r="AP189" i="2"/>
  <c r="AO189" i="2"/>
  <c r="AL189" i="2"/>
  <c r="AK189" i="2"/>
  <c r="AI189" i="2"/>
  <c r="AH189" i="2"/>
  <c r="AC189" i="2"/>
  <c r="AB189" i="2"/>
  <c r="Z189" i="2"/>
  <c r="Y189" i="2"/>
  <c r="W189" i="2"/>
  <c r="V189" i="2"/>
  <c r="T189" i="2"/>
  <c r="S189" i="2"/>
  <c r="Q189" i="2"/>
  <c r="P189" i="2"/>
  <c r="N189" i="2"/>
  <c r="M189" i="2"/>
  <c r="K189" i="2"/>
  <c r="J189" i="2"/>
  <c r="L188" i="2"/>
  <c r="L187" i="2"/>
  <c r="L186" i="2"/>
  <c r="L185" i="2"/>
  <c r="L184" i="2"/>
  <c r="L183" i="2"/>
  <c r="O188" i="2"/>
  <c r="O187" i="2"/>
  <c r="O186" i="2"/>
  <c r="O185" i="2"/>
  <c r="O184" i="2"/>
  <c r="O183" i="2"/>
  <c r="R188" i="2"/>
  <c r="R187" i="2"/>
  <c r="R186" i="2"/>
  <c r="R185" i="2"/>
  <c r="R184" i="2"/>
  <c r="R183" i="2"/>
  <c r="P182" i="2"/>
  <c r="Q182" i="2"/>
  <c r="U188" i="2"/>
  <c r="U187" i="2"/>
  <c r="U186" i="2"/>
  <c r="U185" i="2"/>
  <c r="U184" i="2"/>
  <c r="U183" i="2"/>
  <c r="X188" i="2"/>
  <c r="X187" i="2"/>
  <c r="X186" i="2"/>
  <c r="X185" i="2"/>
  <c r="X184" i="2"/>
  <c r="X183" i="2"/>
  <c r="AA188" i="2"/>
  <c r="AA187" i="2"/>
  <c r="AA186" i="2"/>
  <c r="AA185" i="2"/>
  <c r="AA184" i="2"/>
  <c r="AA183" i="2"/>
  <c r="AD188" i="2"/>
  <c r="AD187" i="2"/>
  <c r="AD186" i="2"/>
  <c r="AD185" i="2"/>
  <c r="AD184" i="2"/>
  <c r="AD183" i="2"/>
  <c r="AF188" i="2"/>
  <c r="AF187" i="2"/>
  <c r="AF186" i="2"/>
  <c r="AF185" i="2"/>
  <c r="AF184" i="2"/>
  <c r="AF183" i="2"/>
  <c r="AE188" i="2"/>
  <c r="AE187" i="2"/>
  <c r="AE186" i="2"/>
  <c r="AE185" i="2"/>
  <c r="AE184" i="2"/>
  <c r="AE183" i="2"/>
  <c r="AJ188" i="2"/>
  <c r="AJ187" i="2"/>
  <c r="AJ186" i="2"/>
  <c r="AJ185" i="2"/>
  <c r="AJ184" i="2"/>
  <c r="AJ183" i="2"/>
  <c r="AN188" i="2"/>
  <c r="AN187" i="2"/>
  <c r="AN186" i="2"/>
  <c r="AN185" i="2"/>
  <c r="AN184" i="2"/>
  <c r="AN183" i="2"/>
  <c r="AQ188" i="2"/>
  <c r="AQ187" i="2"/>
  <c r="AQ186" i="2"/>
  <c r="AQ185" i="2"/>
  <c r="AQ184" i="2"/>
  <c r="AQ183" i="2"/>
  <c r="AP182" i="2"/>
  <c r="AO182" i="2"/>
  <c r="AL182" i="2"/>
  <c r="AK182" i="2"/>
  <c r="AI182" i="2"/>
  <c r="AH182" i="2"/>
  <c r="AC182" i="2"/>
  <c r="AB182" i="2"/>
  <c r="Z182" i="2"/>
  <c r="Y182" i="2"/>
  <c r="W182" i="2"/>
  <c r="V182" i="2"/>
  <c r="T182" i="2"/>
  <c r="S182" i="2"/>
  <c r="N182" i="2"/>
  <c r="M182" i="2"/>
  <c r="K182" i="2"/>
  <c r="J182" i="2"/>
  <c r="L181" i="2"/>
  <c r="L180" i="2"/>
  <c r="L179" i="2"/>
  <c r="O181" i="2"/>
  <c r="O180" i="2"/>
  <c r="O179" i="2"/>
  <c r="R181" i="2"/>
  <c r="R180" i="2"/>
  <c r="R179" i="2"/>
  <c r="U181" i="2"/>
  <c r="U180" i="2"/>
  <c r="U179" i="2"/>
  <c r="X181" i="2"/>
  <c r="X180" i="2"/>
  <c r="X179" i="2"/>
  <c r="AA181" i="2"/>
  <c r="AA180" i="2"/>
  <c r="AA179" i="2"/>
  <c r="AD181" i="2"/>
  <c r="AD180" i="2"/>
  <c r="AD179" i="2"/>
  <c r="AF181" i="2"/>
  <c r="AF180" i="2"/>
  <c r="AF179" i="2"/>
  <c r="AE181" i="2"/>
  <c r="AE180" i="2"/>
  <c r="AE179" i="2"/>
  <c r="AJ181" i="2"/>
  <c r="AJ180" i="2"/>
  <c r="AJ179" i="2"/>
  <c r="AN181" i="2"/>
  <c r="AN180" i="2"/>
  <c r="AN179" i="2"/>
  <c r="AQ181" i="2"/>
  <c r="AQ180" i="2"/>
  <c r="AQ179" i="2"/>
  <c r="AP178" i="2"/>
  <c r="AO178" i="2"/>
  <c r="AL178" i="2"/>
  <c r="AK178" i="2"/>
  <c r="AI178" i="2"/>
  <c r="AH178" i="2"/>
  <c r="AC178" i="2"/>
  <c r="AB178" i="2"/>
  <c r="Z178" i="2"/>
  <c r="Y178" i="2"/>
  <c r="W178" i="2"/>
  <c r="V178" i="2"/>
  <c r="T178" i="2"/>
  <c r="S178" i="2"/>
  <c r="Q178" i="2"/>
  <c r="P178" i="2"/>
  <c r="N178" i="2"/>
  <c r="M178" i="2"/>
  <c r="K178" i="2"/>
  <c r="J178" i="2"/>
  <c r="AD177" i="2"/>
  <c r="AA177" i="2"/>
  <c r="X177" i="2"/>
  <c r="U177" i="2"/>
  <c r="R177" i="2"/>
  <c r="O177" i="2"/>
  <c r="L177" i="2"/>
  <c r="AF177" i="2"/>
  <c r="AE177" i="2"/>
  <c r="AI176" i="2"/>
  <c r="AJ177" i="2"/>
  <c r="AN177" i="2"/>
  <c r="AP176" i="2"/>
  <c r="AL176" i="2"/>
  <c r="AN175" i="2" s="1"/>
  <c r="AQ177" i="2"/>
  <c r="AO176" i="2"/>
  <c r="AK176" i="2"/>
  <c r="AH176" i="2"/>
  <c r="AC176" i="2"/>
  <c r="AB176" i="2"/>
  <c r="Z176" i="2"/>
  <c r="Y176" i="2"/>
  <c r="W176" i="2"/>
  <c r="V176" i="2"/>
  <c r="T176" i="2"/>
  <c r="S176" i="2"/>
  <c r="Q176" i="2"/>
  <c r="P176" i="2"/>
  <c r="N176" i="2"/>
  <c r="M176" i="2"/>
  <c r="K176" i="2"/>
  <c r="J176" i="2"/>
  <c r="AQ174" i="2"/>
  <c r="AQ175" i="2"/>
  <c r="AN174" i="2"/>
  <c r="AJ174" i="2"/>
  <c r="AJ175" i="2"/>
  <c r="AD170" i="2"/>
  <c r="AD169" i="2"/>
  <c r="AD168" i="2"/>
  <c r="AD167" i="2"/>
  <c r="AD166" i="2"/>
  <c r="AD165" i="2"/>
  <c r="AD164" i="2"/>
  <c r="AA170" i="2"/>
  <c r="AA169" i="2"/>
  <c r="AA168" i="2"/>
  <c r="AA167" i="2"/>
  <c r="AA166" i="2"/>
  <c r="AA165" i="2"/>
  <c r="AA164" i="2"/>
  <c r="X174" i="2"/>
  <c r="X175" i="2"/>
  <c r="U174" i="2"/>
  <c r="U175" i="2"/>
  <c r="R174" i="2"/>
  <c r="R175" i="2"/>
  <c r="O174" i="2"/>
  <c r="O175" i="2"/>
  <c r="L174" i="2"/>
  <c r="L175" i="2"/>
  <c r="AF175" i="2"/>
  <c r="AF174" i="2"/>
  <c r="AF173" i="2"/>
  <c r="AF172" i="2"/>
  <c r="AE175" i="2"/>
  <c r="AE174" i="2"/>
  <c r="AE173" i="2"/>
  <c r="AE172" i="2"/>
  <c r="AI171" i="2"/>
  <c r="AH171" i="2"/>
  <c r="AL171" i="2"/>
  <c r="AK171" i="2"/>
  <c r="AP171" i="2"/>
  <c r="AO171" i="2"/>
  <c r="AC171" i="2"/>
  <c r="AB171" i="2"/>
  <c r="Z171" i="2"/>
  <c r="AA171" i="2" s="1"/>
  <c r="Y171" i="2"/>
  <c r="W171" i="2"/>
  <c r="V171" i="2"/>
  <c r="T171" i="2"/>
  <c r="S171" i="2"/>
  <c r="Q171" i="2"/>
  <c r="P171" i="2"/>
  <c r="N171" i="2"/>
  <c r="M171" i="2"/>
  <c r="K171" i="2"/>
  <c r="J171" i="2"/>
  <c r="G20" i="3"/>
  <c r="AI146" i="2"/>
  <c r="AH146" i="2"/>
  <c r="AL146" i="2"/>
  <c r="AK146" i="2"/>
  <c r="AP146" i="2"/>
  <c r="AO146" i="2"/>
  <c r="Z146" i="2"/>
  <c r="Y146" i="2"/>
  <c r="W146" i="2"/>
  <c r="V146" i="2"/>
  <c r="T146" i="2"/>
  <c r="S146" i="2"/>
  <c r="Q146" i="2"/>
  <c r="P146" i="2"/>
  <c r="N146" i="2"/>
  <c r="M146" i="2"/>
  <c r="AC146" i="2"/>
  <c r="AF153" i="2"/>
  <c r="AF152" i="2"/>
  <c r="AF151" i="2"/>
  <c r="AF150" i="2"/>
  <c r="AF148" i="2"/>
  <c r="AF147" i="2"/>
  <c r="AF145" i="2"/>
  <c r="AF144" i="2"/>
  <c r="AF143" i="2"/>
  <c r="AE153" i="2"/>
  <c r="AE152" i="2"/>
  <c r="AE151" i="2"/>
  <c r="AE150" i="2"/>
  <c r="AL131" i="2"/>
  <c r="AP131" i="2"/>
  <c r="AP136" i="2"/>
  <c r="AM154" i="2"/>
  <c r="AQ151" i="2"/>
  <c r="AQ150" i="2"/>
  <c r="AN151" i="2"/>
  <c r="AN150" i="2"/>
  <c r="AJ151" i="2"/>
  <c r="AJ150" i="2"/>
  <c r="AD153" i="2"/>
  <c r="AD152" i="2"/>
  <c r="AD151" i="2"/>
  <c r="AD150" i="2"/>
  <c r="AA153" i="2"/>
  <c r="AA152" i="2"/>
  <c r="AA151" i="2"/>
  <c r="AA150" i="2"/>
  <c r="X151" i="2"/>
  <c r="X150" i="2"/>
  <c r="U151" i="2"/>
  <c r="U150" i="2"/>
  <c r="R151" i="2"/>
  <c r="R150" i="2"/>
  <c r="O151" i="2"/>
  <c r="O150" i="2"/>
  <c r="L151" i="2"/>
  <c r="L150" i="2"/>
  <c r="AJ148" i="2"/>
  <c r="AJ147" i="2"/>
  <c r="AD148" i="2"/>
  <c r="AD147" i="2"/>
  <c r="AA148" i="2"/>
  <c r="AA147" i="2"/>
  <c r="X148" i="2"/>
  <c r="X147" i="2"/>
  <c r="U148" i="2"/>
  <c r="U147" i="2"/>
  <c r="R148" i="2"/>
  <c r="R147" i="2"/>
  <c r="AN148" i="2"/>
  <c r="AN147" i="2"/>
  <c r="AQ148" i="2"/>
  <c r="AQ147" i="2"/>
  <c r="AE148" i="2"/>
  <c r="AE147" i="2"/>
  <c r="L148" i="2"/>
  <c r="L147" i="2"/>
  <c r="AQ144" i="2"/>
  <c r="AQ145" i="2"/>
  <c r="AQ143" i="2"/>
  <c r="AN145" i="2"/>
  <c r="AN144" i="2"/>
  <c r="AN143" i="2"/>
  <c r="AJ144" i="2"/>
  <c r="AJ145" i="2"/>
  <c r="AJ143" i="2"/>
  <c r="AA144" i="2"/>
  <c r="AA145" i="2"/>
  <c r="AA143" i="2"/>
  <c r="X144" i="2"/>
  <c r="X145" i="2"/>
  <c r="X143" i="2"/>
  <c r="U144" i="2"/>
  <c r="U145" i="2"/>
  <c r="U143" i="2"/>
  <c r="R144" i="2"/>
  <c r="R145" i="2"/>
  <c r="R143" i="2"/>
  <c r="O144" i="2"/>
  <c r="O145" i="2"/>
  <c r="O143" i="2"/>
  <c r="AG311" i="2" l="1"/>
  <c r="L291" i="2"/>
  <c r="Y264" i="2"/>
  <c r="Z264" i="2"/>
  <c r="AG231" i="2"/>
  <c r="AR231" i="2" s="1"/>
  <c r="AB264" i="2"/>
  <c r="AD171" i="2"/>
  <c r="AC264" i="2"/>
  <c r="AA306" i="2"/>
  <c r="AD306" i="2"/>
  <c r="AG309" i="2"/>
  <c r="AR309" i="2" s="1"/>
  <c r="AG310" i="2"/>
  <c r="AR310" i="2" s="1"/>
  <c r="AD312" i="2"/>
  <c r="AA312" i="2"/>
  <c r="AJ291" i="2"/>
  <c r="AG294" i="2"/>
  <c r="AR294" i="2" s="1"/>
  <c r="AG227" i="2"/>
  <c r="AR227" i="2" s="1"/>
  <c r="AG228" i="2"/>
  <c r="AR228" i="2" s="1"/>
  <c r="AG229" i="2"/>
  <c r="AR229" i="2" s="1"/>
  <c r="AG230" i="2"/>
  <c r="AR230" i="2" s="1"/>
  <c r="AG304" i="2"/>
  <c r="AR304" i="2" s="1"/>
  <c r="AG308" i="2"/>
  <c r="AF306" i="2"/>
  <c r="AE306" i="2"/>
  <c r="AG307" i="2"/>
  <c r="AD303" i="2"/>
  <c r="AG303" i="2"/>
  <c r="AR303" i="2" s="1"/>
  <c r="AD304" i="2"/>
  <c r="AR311" i="2"/>
  <c r="AD287" i="2"/>
  <c r="AA223" i="2"/>
  <c r="U236" i="2"/>
  <c r="AQ236" i="2"/>
  <c r="AD284" i="2"/>
  <c r="U291" i="2"/>
  <c r="AG292" i="2"/>
  <c r="AR292" i="2" s="1"/>
  <c r="R291" i="2"/>
  <c r="AG295" i="2"/>
  <c r="AR295" i="2" s="1"/>
  <c r="AB296" i="2"/>
  <c r="AB315" i="2" s="1"/>
  <c r="AD291" i="2"/>
  <c r="AA284" i="2"/>
  <c r="Z296" i="2"/>
  <c r="Z315" i="2" s="1"/>
  <c r="AQ291" i="2"/>
  <c r="AF291" i="2"/>
  <c r="AG293" i="2"/>
  <c r="AR293" i="2" s="1"/>
  <c r="AC296" i="2"/>
  <c r="AC315" i="2" s="1"/>
  <c r="AG289" i="2"/>
  <c r="Y296" i="2"/>
  <c r="Y315" i="2" s="1"/>
  <c r="AG290" i="2"/>
  <c r="AR290" i="2" s="1"/>
  <c r="AG240" i="2"/>
  <c r="AR240" i="2" s="1"/>
  <c r="AN291" i="2"/>
  <c r="AG280" i="2"/>
  <c r="X291" i="2"/>
  <c r="AG281" i="2"/>
  <c r="AE291" i="2"/>
  <c r="AA287" i="2"/>
  <c r="O291" i="2"/>
  <c r="AE287" i="2"/>
  <c r="AF287" i="2"/>
  <c r="AA250" i="2"/>
  <c r="AA277" i="2"/>
  <c r="AG282" i="2"/>
  <c r="AR282" i="2" s="1"/>
  <c r="AG283" i="2"/>
  <c r="AR283" i="2" s="1"/>
  <c r="AE277" i="2"/>
  <c r="AD277" i="2"/>
  <c r="AG278" i="2"/>
  <c r="AG279" i="2"/>
  <c r="AF277" i="2"/>
  <c r="AD258" i="2"/>
  <c r="AA255" i="2"/>
  <c r="O200" i="2"/>
  <c r="AG217" i="2"/>
  <c r="AF250" i="2"/>
  <c r="AG246" i="2"/>
  <c r="AR246" i="2" s="1"/>
  <c r="L236" i="2"/>
  <c r="AD236" i="2"/>
  <c r="AG238" i="2"/>
  <c r="AR238" i="2" s="1"/>
  <c r="AD273" i="2"/>
  <c r="AA258" i="2"/>
  <c r="AA264" i="2" s="1"/>
  <c r="AG245" i="2"/>
  <c r="AR245" i="2" s="1"/>
  <c r="AD255" i="2"/>
  <c r="AA273" i="2"/>
  <c r="AG254" i="2"/>
  <c r="AR254" i="2" s="1"/>
  <c r="AG222" i="2"/>
  <c r="AR222" i="2" s="1"/>
  <c r="AE250" i="2"/>
  <c r="AD250" i="2"/>
  <c r="AA236" i="2"/>
  <c r="AA232" i="2"/>
  <c r="AG253" i="2"/>
  <c r="AR253" i="2" s="1"/>
  <c r="AG251" i="2"/>
  <c r="AR251" i="2" s="1"/>
  <c r="AG252" i="2"/>
  <c r="AR252" i="2" s="1"/>
  <c r="AG237" i="2"/>
  <c r="AR237" i="2" s="1"/>
  <c r="AG239" i="2"/>
  <c r="AR239" i="2" s="1"/>
  <c r="AG218" i="2"/>
  <c r="AE216" i="2"/>
  <c r="AC247" i="2"/>
  <c r="AD223" i="2"/>
  <c r="X236" i="2"/>
  <c r="AG242" i="2"/>
  <c r="AR242" i="2" s="1"/>
  <c r="AB247" i="2"/>
  <c r="AG243" i="2"/>
  <c r="AR243" i="2" s="1"/>
  <c r="Y247" i="2"/>
  <c r="AG244" i="2"/>
  <c r="AR244" i="2" s="1"/>
  <c r="Z247" i="2"/>
  <c r="AG219" i="2"/>
  <c r="AG241" i="2"/>
  <c r="AR241" i="2" s="1"/>
  <c r="AF216" i="2"/>
  <c r="AE223" i="2"/>
  <c r="AF223" i="2"/>
  <c r="AF236" i="2"/>
  <c r="AE236" i="2"/>
  <c r="AJ236" i="2"/>
  <c r="AN236" i="2"/>
  <c r="AD232" i="2"/>
  <c r="O236" i="2"/>
  <c r="R236" i="2"/>
  <c r="AG220" i="2"/>
  <c r="AR220" i="2" s="1"/>
  <c r="AG221" i="2"/>
  <c r="AR221" i="2" s="1"/>
  <c r="U176" i="2"/>
  <c r="X178" i="2"/>
  <c r="L200" i="2"/>
  <c r="AD200" i="2"/>
  <c r="AD195" i="2"/>
  <c r="AD216" i="2"/>
  <c r="AA216" i="2"/>
  <c r="AJ200" i="2"/>
  <c r="AG203" i="2"/>
  <c r="AR203" i="2" s="1"/>
  <c r="AG179" i="2"/>
  <c r="AR179" i="2" s="1"/>
  <c r="O176" i="2"/>
  <c r="U178" i="2"/>
  <c r="AQ178" i="2"/>
  <c r="AG180" i="2"/>
  <c r="AR180" i="2" s="1"/>
  <c r="O189" i="2"/>
  <c r="U195" i="2"/>
  <c r="AQ195" i="2"/>
  <c r="AG194" i="2"/>
  <c r="AR194" i="2" s="1"/>
  <c r="R176" i="2"/>
  <c r="AQ189" i="2"/>
  <c r="AG177" i="2"/>
  <c r="AR177" i="2" s="1"/>
  <c r="AA182" i="2"/>
  <c r="L182" i="2"/>
  <c r="AJ182" i="2"/>
  <c r="R189" i="2"/>
  <c r="AN189" i="2"/>
  <c r="AA211" i="2"/>
  <c r="X189" i="2"/>
  <c r="AG193" i="2"/>
  <c r="AR193" i="2" s="1"/>
  <c r="AD207" i="2"/>
  <c r="AD211" i="2"/>
  <c r="AB204" i="2"/>
  <c r="AA176" i="2"/>
  <c r="AG201" i="2"/>
  <c r="AR201" i="2" s="1"/>
  <c r="AF189" i="2"/>
  <c r="O195" i="2"/>
  <c r="AJ195" i="2"/>
  <c r="AQ200" i="2"/>
  <c r="L189" i="2"/>
  <c r="AD189" i="2"/>
  <c r="AD163" i="2"/>
  <c r="R178" i="2"/>
  <c r="AN178" i="2"/>
  <c r="X182" i="2"/>
  <c r="AF195" i="2"/>
  <c r="R200" i="2"/>
  <c r="AN200" i="2"/>
  <c r="AN176" i="2"/>
  <c r="R195" i="2"/>
  <c r="AN195" i="2"/>
  <c r="U200" i="2"/>
  <c r="AJ189" i="2"/>
  <c r="X200" i="2"/>
  <c r="AG184" i="2"/>
  <c r="AR184" i="2" s="1"/>
  <c r="AG190" i="2"/>
  <c r="AR190" i="2" s="1"/>
  <c r="AA207" i="2"/>
  <c r="AG196" i="2"/>
  <c r="AR196" i="2" s="1"/>
  <c r="AG192" i="2"/>
  <c r="AR192" i="2" s="1"/>
  <c r="AE195" i="2"/>
  <c r="AG197" i="2"/>
  <c r="AR197" i="2" s="1"/>
  <c r="AC204" i="2"/>
  <c r="AG199" i="2"/>
  <c r="AR199" i="2" s="1"/>
  <c r="Y204" i="2"/>
  <c r="AG174" i="2"/>
  <c r="AR174" i="2" s="1"/>
  <c r="AQ176" i="2"/>
  <c r="AG181" i="2"/>
  <c r="AR181" i="2" s="1"/>
  <c r="Z204" i="2"/>
  <c r="AG175" i="2"/>
  <c r="AR175" i="2" s="1"/>
  <c r="X176" i="2"/>
  <c r="AD182" i="2"/>
  <c r="AG187" i="2"/>
  <c r="AR187" i="2" s="1"/>
  <c r="AF200" i="2"/>
  <c r="AG188" i="2"/>
  <c r="AR188" i="2" s="1"/>
  <c r="AG183" i="2"/>
  <c r="AR183" i="2" s="1"/>
  <c r="AA178" i="2"/>
  <c r="AF182" i="2"/>
  <c r="L176" i="2"/>
  <c r="AD176" i="2"/>
  <c r="L178" i="2"/>
  <c r="AD178" i="2"/>
  <c r="O182" i="2"/>
  <c r="AN182" i="2"/>
  <c r="AG185" i="2"/>
  <c r="AR185" i="2" s="1"/>
  <c r="R182" i="2"/>
  <c r="AJ176" i="2"/>
  <c r="AA163" i="2"/>
  <c r="AF176" i="2"/>
  <c r="AF178" i="2"/>
  <c r="AG186" i="2"/>
  <c r="AR186" i="2" s="1"/>
  <c r="U189" i="2"/>
  <c r="X195" i="2"/>
  <c r="O178" i="2"/>
  <c r="AJ178" i="2"/>
  <c r="U182" i="2"/>
  <c r="AQ182" i="2"/>
  <c r="AG191" i="2"/>
  <c r="AR191" i="2" s="1"/>
  <c r="L195" i="2"/>
  <c r="AG202" i="2"/>
  <c r="AR202" i="2" s="1"/>
  <c r="AA189" i="2"/>
  <c r="AG198" i="2"/>
  <c r="AR198" i="2" s="1"/>
  <c r="AA200" i="2"/>
  <c r="AE182" i="2"/>
  <c r="AE176" i="2"/>
  <c r="AE200" i="2"/>
  <c r="AE178" i="2"/>
  <c r="AE189" i="2"/>
  <c r="AA195" i="2"/>
  <c r="AE171" i="2"/>
  <c r="AF171" i="2"/>
  <c r="AG147" i="2"/>
  <c r="AR147" i="2" s="1"/>
  <c r="AG148" i="2"/>
  <c r="AR148" i="2" s="1"/>
  <c r="AG151" i="2"/>
  <c r="AR151" i="2" s="1"/>
  <c r="AG150" i="2"/>
  <c r="AR150" i="2" s="1"/>
  <c r="AD145" i="2"/>
  <c r="AD144" i="2"/>
  <c r="AD143" i="2"/>
  <c r="AE145" i="2"/>
  <c r="AG145" i="2" s="1"/>
  <c r="AR145" i="2" s="1"/>
  <c r="AE144" i="2"/>
  <c r="AG144" i="2" s="1"/>
  <c r="AR144" i="2" s="1"/>
  <c r="AE143" i="2"/>
  <c r="AG143" i="2" s="1"/>
  <c r="AR143" i="2" s="1"/>
  <c r="AP142" i="2"/>
  <c r="AO142" i="2"/>
  <c r="AL142" i="2"/>
  <c r="AK142" i="2"/>
  <c r="AI142" i="2"/>
  <c r="AH142" i="2"/>
  <c r="AC142" i="2"/>
  <c r="AB142" i="2"/>
  <c r="Z142" i="2"/>
  <c r="Y142" i="2"/>
  <c r="W142" i="2"/>
  <c r="V142" i="2"/>
  <c r="T142" i="2"/>
  <c r="S142" i="2"/>
  <c r="Q142" i="2"/>
  <c r="P142" i="2"/>
  <c r="N142" i="2"/>
  <c r="M142" i="2"/>
  <c r="L145" i="2"/>
  <c r="L144" i="2"/>
  <c r="L143" i="2"/>
  <c r="K142" i="2"/>
  <c r="AE141" i="2"/>
  <c r="AG141" i="2" s="1"/>
  <c r="AE140" i="2"/>
  <c r="AG140" i="2" s="1"/>
  <c r="AE139" i="2"/>
  <c r="AG139" i="2" s="1"/>
  <c r="AE138" i="2"/>
  <c r="AG138" i="2" s="1"/>
  <c r="AE137" i="2"/>
  <c r="AG137" i="2" s="1"/>
  <c r="AQ138" i="2"/>
  <c r="AQ139" i="2"/>
  <c r="AQ140" i="2"/>
  <c r="AQ141" i="2"/>
  <c r="AQ137" i="2"/>
  <c r="AD138" i="2"/>
  <c r="AD139" i="2"/>
  <c r="AD140" i="2"/>
  <c r="AD141" i="2"/>
  <c r="AD137" i="2"/>
  <c r="AA138" i="2"/>
  <c r="AA139" i="2"/>
  <c r="AA140" i="2"/>
  <c r="AA141" i="2"/>
  <c r="AA137" i="2"/>
  <c r="X138" i="2"/>
  <c r="X139" i="2"/>
  <c r="X140" i="2"/>
  <c r="X141" i="2"/>
  <c r="X137" i="2"/>
  <c r="AN138" i="2"/>
  <c r="AN139" i="2"/>
  <c r="AN140" i="2"/>
  <c r="AN141" i="2"/>
  <c r="AN137" i="2"/>
  <c r="AJ138" i="2"/>
  <c r="AJ139" i="2"/>
  <c r="AJ140" i="2"/>
  <c r="AJ141" i="2"/>
  <c r="AJ137" i="2"/>
  <c r="U138" i="2"/>
  <c r="U139" i="2"/>
  <c r="U140" i="2"/>
  <c r="U141" i="2"/>
  <c r="U137" i="2"/>
  <c r="R138" i="2"/>
  <c r="R139" i="2"/>
  <c r="R140" i="2"/>
  <c r="R141" i="2"/>
  <c r="R137" i="2"/>
  <c r="O138" i="2"/>
  <c r="O139" i="2"/>
  <c r="O140" i="2"/>
  <c r="O141" i="2"/>
  <c r="O137" i="2"/>
  <c r="AK131" i="2"/>
  <c r="AO131" i="2"/>
  <c r="AE135" i="2"/>
  <c r="AE134" i="2"/>
  <c r="AE133" i="2"/>
  <c r="AE132" i="2"/>
  <c r="AI131" i="2"/>
  <c r="AH131" i="2"/>
  <c r="AD135" i="2"/>
  <c r="AD134" i="2"/>
  <c r="AD133" i="2"/>
  <c r="AD132" i="2"/>
  <c r="AA136" i="2"/>
  <c r="X136" i="2"/>
  <c r="U136" i="2"/>
  <c r="R136" i="2"/>
  <c r="O136" i="2"/>
  <c r="L136" i="2"/>
  <c r="O133" i="2"/>
  <c r="O134" i="2"/>
  <c r="O135" i="2"/>
  <c r="AF133" i="2"/>
  <c r="N136" i="2"/>
  <c r="R135" i="2"/>
  <c r="R134" i="2"/>
  <c r="R133" i="2"/>
  <c r="U135" i="2"/>
  <c r="U134" i="2"/>
  <c r="U133" i="2"/>
  <c r="X133" i="2"/>
  <c r="X134" i="2"/>
  <c r="X135" i="2"/>
  <c r="AA135" i="2"/>
  <c r="AA134" i="2"/>
  <c r="AA133" i="2"/>
  <c r="AA132" i="2"/>
  <c r="AJ133" i="2"/>
  <c r="AJ134" i="2"/>
  <c r="AJ135" i="2"/>
  <c r="AQ133" i="2"/>
  <c r="AQ134" i="2"/>
  <c r="AQ135" i="2"/>
  <c r="AN134" i="2"/>
  <c r="AN135" i="2"/>
  <c r="AN133" i="2"/>
  <c r="AF135" i="2"/>
  <c r="AF134" i="2"/>
  <c r="AF132" i="2"/>
  <c r="Y265" i="2" l="1"/>
  <c r="AD264" i="2"/>
  <c r="AA314" i="2"/>
  <c r="AB265" i="2"/>
  <c r="AC265" i="2"/>
  <c r="Z265" i="2"/>
  <c r="AD302" i="2"/>
  <c r="AG302" i="2"/>
  <c r="AR302" i="2" s="1"/>
  <c r="AD296" i="2"/>
  <c r="AA296" i="2"/>
  <c r="AA315" i="2" s="1"/>
  <c r="AG291" i="2"/>
  <c r="AR291" i="2" s="1"/>
  <c r="AA247" i="2"/>
  <c r="AD247" i="2"/>
  <c r="AG236" i="2"/>
  <c r="AG189" i="2"/>
  <c r="AR189" i="2" s="1"/>
  <c r="AG182" i="2"/>
  <c r="AR182" i="2" s="1"/>
  <c r="AG195" i="2"/>
  <c r="AR195" i="2" s="1"/>
  <c r="AD204" i="2"/>
  <c r="AG200" i="2"/>
  <c r="AR200" i="2" s="1"/>
  <c r="AG176" i="2"/>
  <c r="AR176" i="2" s="1"/>
  <c r="AA204" i="2"/>
  <c r="AA265" i="2" s="1"/>
  <c r="AG178" i="2"/>
  <c r="AR178" i="2" s="1"/>
  <c r="AF131" i="2"/>
  <c r="AF142" i="2"/>
  <c r="AR137" i="2"/>
  <c r="AR139" i="2"/>
  <c r="AG132" i="2"/>
  <c r="AD142" i="2"/>
  <c r="AA142" i="2"/>
  <c r="AR141" i="2"/>
  <c r="AR140" i="2"/>
  <c r="AR138" i="2"/>
  <c r="AG133" i="2"/>
  <c r="AR133" i="2" s="1"/>
  <c r="AG135" i="2"/>
  <c r="AR135" i="2" s="1"/>
  <c r="AG134" i="2"/>
  <c r="AR134" i="2" s="1"/>
  <c r="AD265" i="2" l="1"/>
  <c r="AD300" i="2"/>
  <c r="AD314" i="2" s="1"/>
  <c r="AD315" i="2" s="1"/>
  <c r="AD301" i="2"/>
  <c r="AR236" i="2"/>
  <c r="L135" i="2"/>
  <c r="L134" i="2"/>
  <c r="L133" i="2"/>
  <c r="AF130" i="2"/>
  <c r="AF129" i="2"/>
  <c r="AF128" i="2"/>
  <c r="AF127" i="2"/>
  <c r="AF126" i="2"/>
  <c r="AE130" i="2"/>
  <c r="AE129" i="2"/>
  <c r="AE128" i="2"/>
  <c r="AE127" i="2"/>
  <c r="AE126" i="2"/>
  <c r="AI149" i="2" l="1"/>
  <c r="AH149" i="2"/>
  <c r="AL149" i="2"/>
  <c r="AK149" i="2"/>
  <c r="AP149" i="2"/>
  <c r="AO149" i="2"/>
  <c r="AC149" i="2"/>
  <c r="AB149" i="2"/>
  <c r="Z149" i="2"/>
  <c r="Y149" i="2"/>
  <c r="W149" i="2"/>
  <c r="V149" i="2"/>
  <c r="T149" i="2"/>
  <c r="S149" i="2"/>
  <c r="Q149" i="2"/>
  <c r="P149" i="2"/>
  <c r="N149" i="2"/>
  <c r="M149" i="2"/>
  <c r="K149" i="2"/>
  <c r="J149" i="2"/>
  <c r="J142" i="2"/>
  <c r="AB146" i="2"/>
  <c r="K146" i="2"/>
  <c r="J146" i="2"/>
  <c r="AM122" i="2"/>
  <c r="AH136" i="2"/>
  <c r="AK136" i="2"/>
  <c r="AO136" i="2"/>
  <c r="AB136" i="2"/>
  <c r="Y136" i="2"/>
  <c r="V136" i="2"/>
  <c r="S136" i="2"/>
  <c r="P136" i="2"/>
  <c r="M136" i="2"/>
  <c r="K136" i="2"/>
  <c r="J136" i="2"/>
  <c r="AI136" i="2"/>
  <c r="AL136" i="2"/>
  <c r="AC136" i="2"/>
  <c r="Z136" i="2"/>
  <c r="W136" i="2"/>
  <c r="T136" i="2"/>
  <c r="Q136" i="2"/>
  <c r="AC131" i="2"/>
  <c r="AB131" i="2"/>
  <c r="Z131" i="2"/>
  <c r="Y131" i="2"/>
  <c r="W131" i="2"/>
  <c r="V131" i="2"/>
  <c r="T131" i="2"/>
  <c r="S131" i="2"/>
  <c r="Q131" i="2"/>
  <c r="P131" i="2"/>
  <c r="N131" i="2"/>
  <c r="M131" i="2"/>
  <c r="K131" i="2"/>
  <c r="J131" i="2"/>
  <c r="L130" i="2"/>
  <c r="R130" i="2"/>
  <c r="U130" i="2"/>
  <c r="X130" i="2"/>
  <c r="AD130" i="2"/>
  <c r="AD129" i="2"/>
  <c r="AD128" i="2"/>
  <c r="AD127" i="2"/>
  <c r="AD126" i="2"/>
  <c r="AA130" i="2"/>
  <c r="AA129" i="2"/>
  <c r="AA128" i="2"/>
  <c r="AA127" i="2"/>
  <c r="AA126" i="2"/>
  <c r="AG130" i="2"/>
  <c r="AJ130" i="2"/>
  <c r="AN130" i="2"/>
  <c r="AL125" i="2"/>
  <c r="AK125" i="2"/>
  <c r="AI125" i="2"/>
  <c r="AH125" i="2"/>
  <c r="AC125" i="2"/>
  <c r="AB125" i="2"/>
  <c r="Z125" i="2"/>
  <c r="Y125" i="2"/>
  <c r="W125" i="2"/>
  <c r="V125" i="2"/>
  <c r="T125" i="2"/>
  <c r="S125" i="2"/>
  <c r="Q125" i="2"/>
  <c r="P125" i="2"/>
  <c r="M125" i="2"/>
  <c r="K125" i="2"/>
  <c r="J125" i="2"/>
  <c r="AF121" i="2"/>
  <c r="AF120" i="2"/>
  <c r="AF119" i="2"/>
  <c r="AF118" i="2"/>
  <c r="AF117" i="2"/>
  <c r="AF116" i="2"/>
  <c r="AF115" i="2"/>
  <c r="AF114" i="2"/>
  <c r="AF113" i="2"/>
  <c r="AE121" i="2"/>
  <c r="AE120" i="2"/>
  <c r="AE119" i="2"/>
  <c r="AE118" i="2"/>
  <c r="AE117" i="2"/>
  <c r="AE116" i="2"/>
  <c r="AE115" i="2"/>
  <c r="AE114" i="2"/>
  <c r="AE113" i="2"/>
  <c r="AP112" i="2"/>
  <c r="AP122" i="2" s="1"/>
  <c r="AO112" i="2"/>
  <c r="AO122" i="2" s="1"/>
  <c r="AL112" i="2"/>
  <c r="AL122" i="2" s="1"/>
  <c r="AK112" i="2"/>
  <c r="AK122" i="2" s="1"/>
  <c r="AI112" i="2"/>
  <c r="AI122" i="2" s="1"/>
  <c r="AH112" i="2"/>
  <c r="AH122" i="2" s="1"/>
  <c r="L18" i="3"/>
  <c r="I18" i="3"/>
  <c r="T18" i="3" s="1"/>
  <c r="T19" i="3"/>
  <c r="AJ116" i="2"/>
  <c r="AJ117" i="2"/>
  <c r="AJ118" i="2"/>
  <c r="AJ119" i="2"/>
  <c r="AJ120" i="2"/>
  <c r="AJ121" i="2"/>
  <c r="AN116" i="2"/>
  <c r="AN117" i="2"/>
  <c r="AN118" i="2"/>
  <c r="AN119" i="2"/>
  <c r="AN120" i="2"/>
  <c r="AN121" i="2"/>
  <c r="AQ116" i="2"/>
  <c r="AQ117" i="2"/>
  <c r="AQ118" i="2"/>
  <c r="AQ119" i="2"/>
  <c r="AQ120" i="2"/>
  <c r="AQ121" i="2"/>
  <c r="AA120" i="2"/>
  <c r="AA121" i="2"/>
  <c r="AD120" i="2"/>
  <c r="AD121" i="2"/>
  <c r="AD119" i="2"/>
  <c r="AD118" i="2"/>
  <c r="AD117" i="2"/>
  <c r="AD116" i="2"/>
  <c r="AD115" i="2"/>
  <c r="AD114" i="2"/>
  <c r="AD113" i="2"/>
  <c r="AA119" i="2"/>
  <c r="AA118" i="2"/>
  <c r="AA117" i="2"/>
  <c r="AA116" i="2"/>
  <c r="AA115" i="2"/>
  <c r="AA114" i="2"/>
  <c r="AA113" i="2"/>
  <c r="AC112" i="2"/>
  <c r="AC122" i="2" s="1"/>
  <c r="AB112" i="2"/>
  <c r="AB122" i="2" s="1"/>
  <c r="Z112" i="2"/>
  <c r="Z122" i="2" s="1"/>
  <c r="Y112" i="2"/>
  <c r="Y122" i="2" s="1"/>
  <c r="W112" i="2"/>
  <c r="W122" i="2" s="1"/>
  <c r="V112" i="2"/>
  <c r="V122" i="2" s="1"/>
  <c r="T112" i="2"/>
  <c r="T122" i="2" s="1"/>
  <c r="S112" i="2"/>
  <c r="S122" i="2" s="1"/>
  <c r="Q112" i="2"/>
  <c r="Q122" i="2" s="1"/>
  <c r="P112" i="2"/>
  <c r="P122" i="2" s="1"/>
  <c r="N112" i="2"/>
  <c r="N122" i="2" s="1"/>
  <c r="M112" i="2"/>
  <c r="M122" i="2" s="1"/>
  <c r="K112" i="2"/>
  <c r="K122" i="2" s="1"/>
  <c r="J112" i="2"/>
  <c r="J122" i="2" s="1"/>
  <c r="X116" i="2"/>
  <c r="X117" i="2"/>
  <c r="X118" i="2"/>
  <c r="X119" i="2"/>
  <c r="X120" i="2"/>
  <c r="X121" i="2"/>
  <c r="U116" i="2"/>
  <c r="U117" i="2"/>
  <c r="U118" i="2"/>
  <c r="U119" i="2"/>
  <c r="U120" i="2"/>
  <c r="U121" i="2"/>
  <c r="R116" i="2"/>
  <c r="R117" i="2"/>
  <c r="R118" i="2"/>
  <c r="R119" i="2"/>
  <c r="R120" i="2"/>
  <c r="R121" i="2"/>
  <c r="O116" i="2"/>
  <c r="O117" i="2"/>
  <c r="O118" i="2"/>
  <c r="O119" i="2"/>
  <c r="O120" i="2"/>
  <c r="O121" i="2"/>
  <c r="L116" i="2"/>
  <c r="L117" i="2"/>
  <c r="L118" i="2"/>
  <c r="L119" i="2"/>
  <c r="L120" i="2"/>
  <c r="L121" i="2"/>
  <c r="H20" i="3"/>
  <c r="J20" i="3"/>
  <c r="K20" i="3"/>
  <c r="M20" i="3"/>
  <c r="N20" i="3"/>
  <c r="P20" i="3"/>
  <c r="U20" i="3"/>
  <c r="I17" i="3"/>
  <c r="T17" i="3" s="1"/>
  <c r="I16" i="3"/>
  <c r="T16" i="3" s="1"/>
  <c r="R10" i="3"/>
  <c r="R9" i="3"/>
  <c r="L10" i="3"/>
  <c r="L9" i="3"/>
  <c r="AD108" i="2"/>
  <c r="AD107" i="2"/>
  <c r="AD106" i="2"/>
  <c r="AD105" i="2"/>
  <c r="AA108" i="2"/>
  <c r="AA107" i="2"/>
  <c r="AA106" i="2"/>
  <c r="AA105" i="2"/>
  <c r="AP104" i="2"/>
  <c r="AO104" i="2"/>
  <c r="AL104" i="2"/>
  <c r="AK104" i="2"/>
  <c r="AI104" i="2"/>
  <c r="AH104" i="2"/>
  <c r="AF108" i="2"/>
  <c r="AF107" i="2"/>
  <c r="AF106" i="2"/>
  <c r="AF105" i="2"/>
  <c r="AE108" i="2"/>
  <c r="AE107" i="2"/>
  <c r="AE106" i="2"/>
  <c r="AE105" i="2"/>
  <c r="AC104" i="2"/>
  <c r="AB104" i="2"/>
  <c r="Z104" i="2"/>
  <c r="Y104" i="2"/>
  <c r="W104" i="2"/>
  <c r="V104" i="2"/>
  <c r="T104" i="2"/>
  <c r="S104" i="2"/>
  <c r="Q104" i="2"/>
  <c r="P104" i="2"/>
  <c r="N104" i="2"/>
  <c r="M104" i="2"/>
  <c r="K104" i="2"/>
  <c r="J104" i="2"/>
  <c r="AE146" i="2" l="1"/>
  <c r="AD131" i="2"/>
  <c r="M154" i="2"/>
  <c r="AE136" i="2"/>
  <c r="AA131" i="2"/>
  <c r="V154" i="2"/>
  <c r="AF136" i="2"/>
  <c r="AE131" i="2"/>
  <c r="AG131" i="2" s="1"/>
  <c r="S154" i="2"/>
  <c r="AK154" i="2"/>
  <c r="AD136" i="2"/>
  <c r="AH154" i="2"/>
  <c r="P154" i="2"/>
  <c r="K154" i="2"/>
  <c r="AF149" i="2"/>
  <c r="AD149" i="2"/>
  <c r="AB154" i="2"/>
  <c r="Y154" i="2"/>
  <c r="AA149" i="2"/>
  <c r="J154" i="2"/>
  <c r="AE149" i="2"/>
  <c r="L137" i="2"/>
  <c r="AE142" i="2"/>
  <c r="L140" i="2"/>
  <c r="L138" i="2"/>
  <c r="L139" i="2"/>
  <c r="L141" i="2"/>
  <c r="AE125" i="2"/>
  <c r="AD125" i="2"/>
  <c r="AA125" i="2"/>
  <c r="AD104" i="2"/>
  <c r="AA112" i="2"/>
  <c r="AA122" i="2" s="1"/>
  <c r="AD112" i="2"/>
  <c r="AD122" i="2" s="1"/>
  <c r="AA104" i="2"/>
  <c r="AG121" i="2"/>
  <c r="AR121" i="2" s="1"/>
  <c r="AG116" i="2"/>
  <c r="AR116" i="2" s="1"/>
  <c r="AF112" i="2"/>
  <c r="AF122" i="2" s="1"/>
  <c r="AG118" i="2"/>
  <c r="AR118" i="2" s="1"/>
  <c r="AE112" i="2"/>
  <c r="AE122" i="2" s="1"/>
  <c r="AG117" i="2"/>
  <c r="AR117" i="2" s="1"/>
  <c r="AG119" i="2"/>
  <c r="AR119" i="2" s="1"/>
  <c r="AG120" i="2"/>
  <c r="AR120" i="2" s="1"/>
  <c r="I20" i="3"/>
  <c r="T20" i="3"/>
  <c r="AE104" i="2"/>
  <c r="AF104" i="2"/>
  <c r="AF103" i="2"/>
  <c r="AF102" i="2"/>
  <c r="AE103" i="2"/>
  <c r="AE102" i="2"/>
  <c r="AA103" i="2"/>
  <c r="AA102" i="2"/>
  <c r="AD103" i="2"/>
  <c r="AD102" i="2"/>
  <c r="AC101" i="2"/>
  <c r="AB101" i="2"/>
  <c r="Z101" i="2"/>
  <c r="Y101" i="2"/>
  <c r="AH93" i="2"/>
  <c r="AK93" i="2"/>
  <c r="AO93" i="2"/>
  <c r="R108" i="2"/>
  <c r="O108" i="2"/>
  <c r="L108" i="2"/>
  <c r="U108" i="2"/>
  <c r="X108" i="2"/>
  <c r="AG108" i="2"/>
  <c r="AJ108" i="2"/>
  <c r="AN108" i="2"/>
  <c r="AQ108" i="2"/>
  <c r="AM109" i="2"/>
  <c r="AF100" i="2"/>
  <c r="AF99" i="2"/>
  <c r="AF98" i="2"/>
  <c r="AF96" i="2"/>
  <c r="AF95" i="2"/>
  <c r="AF94" i="2"/>
  <c r="AE96" i="2"/>
  <c r="AE95" i="2"/>
  <c r="AE94" i="2"/>
  <c r="AA100" i="2"/>
  <c r="AA99" i="2"/>
  <c r="AA98" i="2"/>
  <c r="AC97" i="2"/>
  <c r="Z97" i="2"/>
  <c r="Y97" i="2"/>
  <c r="AD96" i="2"/>
  <c r="AD95" i="2"/>
  <c r="AD94" i="2"/>
  <c r="AA96" i="2"/>
  <c r="AA95" i="2"/>
  <c r="AA94" i="2"/>
  <c r="AC93" i="2"/>
  <c r="AB93" i="2"/>
  <c r="Z93" i="2"/>
  <c r="Y93" i="2"/>
  <c r="AO84" i="2"/>
  <c r="AH84" i="2"/>
  <c r="AE154" i="2" l="1"/>
  <c r="L154" i="2"/>
  <c r="AD101" i="2"/>
  <c r="AR108" i="2"/>
  <c r="AA101" i="2"/>
  <c r="AD93" i="2"/>
  <c r="AA93" i="2"/>
  <c r="AA97" i="2"/>
  <c r="AD92" i="2"/>
  <c r="AD91" i="2"/>
  <c r="AD90" i="2"/>
  <c r="AD89" i="2"/>
  <c r="AD88" i="2"/>
  <c r="AD87" i="2"/>
  <c r="AD86" i="2"/>
  <c r="AD85" i="2"/>
  <c r="AA92" i="2"/>
  <c r="AA91" i="2"/>
  <c r="AA90" i="2"/>
  <c r="AA89" i="2"/>
  <c r="AA88" i="2"/>
  <c r="AA87" i="2"/>
  <c r="AA86" i="2"/>
  <c r="AA85" i="2"/>
  <c r="AF92" i="2"/>
  <c r="AF91" i="2"/>
  <c r="AF90" i="2"/>
  <c r="AF89" i="2"/>
  <c r="AF88" i="2"/>
  <c r="AF87" i="2"/>
  <c r="AF86" i="2"/>
  <c r="AF85" i="2"/>
  <c r="AC84" i="2"/>
  <c r="AC109" i="2" s="1"/>
  <c r="AB84" i="2"/>
  <c r="Z84" i="2"/>
  <c r="Z109" i="2" s="1"/>
  <c r="Y84" i="2"/>
  <c r="Y109" i="2" s="1"/>
  <c r="W84" i="2"/>
  <c r="V84" i="2"/>
  <c r="T84" i="2"/>
  <c r="S84" i="2"/>
  <c r="Q84" i="2"/>
  <c r="P84" i="2"/>
  <c r="N84" i="2"/>
  <c r="M84" i="2"/>
  <c r="K84" i="2"/>
  <c r="AQ91" i="2"/>
  <c r="AQ92" i="2"/>
  <c r="AJ91" i="2"/>
  <c r="AJ92" i="2"/>
  <c r="X91" i="2"/>
  <c r="X92" i="2"/>
  <c r="U91" i="2"/>
  <c r="U92" i="2"/>
  <c r="R91" i="2"/>
  <c r="R92" i="2"/>
  <c r="O91" i="2"/>
  <c r="O92" i="2"/>
  <c r="AQ78" i="2"/>
  <c r="AQ79" i="2"/>
  <c r="AQ80" i="2"/>
  <c r="AJ78" i="2"/>
  <c r="AJ79" i="2"/>
  <c r="AJ80" i="2"/>
  <c r="AD80" i="2"/>
  <c r="AD79" i="2"/>
  <c r="AD78" i="2"/>
  <c r="AD77" i="2"/>
  <c r="AD76" i="2"/>
  <c r="AA76" i="2"/>
  <c r="AA77" i="2"/>
  <c r="AA78" i="2"/>
  <c r="AA79" i="2"/>
  <c r="AA80" i="2"/>
  <c r="Z75" i="2"/>
  <c r="Y75" i="2"/>
  <c r="AC75" i="2"/>
  <c r="AB75" i="2"/>
  <c r="AF80" i="2"/>
  <c r="AF79" i="2"/>
  <c r="AF78" i="2"/>
  <c r="AF77" i="2"/>
  <c r="AF76" i="2"/>
  <c r="AE80" i="2"/>
  <c r="AE79" i="2"/>
  <c r="AE78" i="2"/>
  <c r="AE77" i="2"/>
  <c r="AE76" i="2"/>
  <c r="W75" i="2"/>
  <c r="V75" i="2"/>
  <c r="T75" i="2"/>
  <c r="S75" i="2"/>
  <c r="Q75" i="2"/>
  <c r="P75" i="2"/>
  <c r="N75" i="2"/>
  <c r="M75" i="2"/>
  <c r="K75" i="2"/>
  <c r="J75" i="2"/>
  <c r="X78" i="2"/>
  <c r="X79" i="2"/>
  <c r="X80" i="2"/>
  <c r="U78" i="2"/>
  <c r="U79" i="2"/>
  <c r="U80" i="2"/>
  <c r="R78" i="2"/>
  <c r="R79" i="2"/>
  <c r="R80" i="2"/>
  <c r="O78" i="2"/>
  <c r="O79" i="2"/>
  <c r="O80" i="2"/>
  <c r="L78" i="2"/>
  <c r="L79" i="2"/>
  <c r="L80" i="2"/>
  <c r="AM81" i="2"/>
  <c r="AM155" i="2" s="1"/>
  <c r="AF74" i="2"/>
  <c r="AF73" i="2"/>
  <c r="AF72" i="2"/>
  <c r="AF71" i="2"/>
  <c r="AF70" i="2"/>
  <c r="AE74" i="2"/>
  <c r="AE73" i="2"/>
  <c r="AE72" i="2"/>
  <c r="AE71" i="2"/>
  <c r="AE70" i="2"/>
  <c r="AA75" i="2" l="1"/>
  <c r="AD84" i="2"/>
  <c r="AA84" i="2"/>
  <c r="AA109" i="2" s="1"/>
  <c r="AF84" i="2"/>
  <c r="AD75" i="2"/>
  <c r="AG79" i="2"/>
  <c r="AR79" i="2" s="1"/>
  <c r="AG80" i="2"/>
  <c r="AR80" i="2" s="1"/>
  <c r="AG78" i="2"/>
  <c r="AR78" i="2" s="1"/>
  <c r="AE75" i="2"/>
  <c r="AF75" i="2"/>
  <c r="AQ65" i="2" l="1"/>
  <c r="AQ66" i="2"/>
  <c r="AQ67" i="2"/>
  <c r="AQ68" i="2"/>
  <c r="AA74" i="2"/>
  <c r="AA73" i="2"/>
  <c r="AA72" i="2"/>
  <c r="AA71" i="2"/>
  <c r="AA70" i="2"/>
  <c r="AD74" i="2"/>
  <c r="AD73" i="2"/>
  <c r="AD72" i="2"/>
  <c r="AD71" i="2"/>
  <c r="AD70" i="2"/>
  <c r="AG74" i="2"/>
  <c r="Z69" i="2"/>
  <c r="Y69" i="2"/>
  <c r="AC69" i="2"/>
  <c r="AB69" i="2"/>
  <c r="AD68" i="2"/>
  <c r="AD67" i="2"/>
  <c r="AD66" i="2"/>
  <c r="AD65" i="2"/>
  <c r="AD64" i="2"/>
  <c r="AA68" i="2"/>
  <c r="AA67" i="2"/>
  <c r="AA66" i="2"/>
  <c r="AA65" i="2"/>
  <c r="AA64" i="2"/>
  <c r="X68" i="2"/>
  <c r="U68" i="2"/>
  <c r="AP63" i="2"/>
  <c r="AO63" i="2"/>
  <c r="AL63" i="2"/>
  <c r="AK63" i="2"/>
  <c r="AI63" i="2"/>
  <c r="AH63" i="2"/>
  <c r="AC63" i="2"/>
  <c r="AB63" i="2"/>
  <c r="Z63" i="2"/>
  <c r="Y63" i="2"/>
  <c r="W63" i="2"/>
  <c r="V63" i="2"/>
  <c r="T63" i="2"/>
  <c r="S63" i="2"/>
  <c r="Q63" i="2"/>
  <c r="P63" i="2"/>
  <c r="N63" i="2"/>
  <c r="M63" i="2"/>
  <c r="K63" i="2"/>
  <c r="J63" i="2"/>
  <c r="AF68" i="2"/>
  <c r="AF67" i="2"/>
  <c r="AF66" i="2"/>
  <c r="AF65" i="2"/>
  <c r="AF64" i="2"/>
  <c r="AE68" i="2"/>
  <c r="AE67" i="2"/>
  <c r="AE66" i="2"/>
  <c r="AE65" i="2"/>
  <c r="AE64" i="2"/>
  <c r="AJ68" i="2"/>
  <c r="R68" i="2"/>
  <c r="O68" i="2"/>
  <c r="L68" i="2"/>
  <c r="AE62" i="2"/>
  <c r="AE61" i="2"/>
  <c r="AE60" i="2"/>
  <c r="AE59" i="2"/>
  <c r="AE58" i="2"/>
  <c r="AI57" i="2"/>
  <c r="AH57" i="2"/>
  <c r="AL57" i="2"/>
  <c r="AK57" i="2"/>
  <c r="AO57" i="2"/>
  <c r="AF62" i="2"/>
  <c r="AF61" i="2"/>
  <c r="AF60" i="2"/>
  <c r="AF59" i="2"/>
  <c r="AF58" i="2"/>
  <c r="AG62" i="2" l="1"/>
  <c r="AD69" i="2"/>
  <c r="AA69" i="2"/>
  <c r="AD63" i="2"/>
  <c r="AA63" i="2"/>
  <c r="AG68" i="2"/>
  <c r="AR68" i="2" s="1"/>
  <c r="AF63" i="2"/>
  <c r="AE63" i="2"/>
  <c r="AG59" i="2"/>
  <c r="AG60" i="2"/>
  <c r="AG61" i="2"/>
  <c r="AN61" i="2"/>
  <c r="AN62" i="2"/>
  <c r="AJ61" i="2"/>
  <c r="AJ62" i="2"/>
  <c r="L61" i="2"/>
  <c r="L62" i="2"/>
  <c r="O61" i="2"/>
  <c r="O62" i="2"/>
  <c r="R61" i="2"/>
  <c r="R62" i="2"/>
  <c r="U61" i="2"/>
  <c r="U62" i="2"/>
  <c r="X61" i="2"/>
  <c r="X62" i="2"/>
  <c r="AA62" i="2"/>
  <c r="AA61" i="2"/>
  <c r="AA60" i="2"/>
  <c r="AA59" i="2"/>
  <c r="AA58" i="2"/>
  <c r="AD62" i="2"/>
  <c r="AD61" i="2"/>
  <c r="AD60" i="2"/>
  <c r="AD59" i="2"/>
  <c r="AD58" i="2"/>
  <c r="AC57" i="2"/>
  <c r="AC81" i="2" s="1"/>
  <c r="AB57" i="2"/>
  <c r="AB81" i="2" s="1"/>
  <c r="Z57" i="2"/>
  <c r="Z81" i="2" s="1"/>
  <c r="Y57" i="2"/>
  <c r="Y81" i="2" s="1"/>
  <c r="Y155" i="2" s="1"/>
  <c r="W57" i="2"/>
  <c r="V57" i="2"/>
  <c r="T57" i="2"/>
  <c r="S57" i="2"/>
  <c r="Q57" i="2"/>
  <c r="P57" i="2"/>
  <c r="N57" i="2"/>
  <c r="M57" i="2"/>
  <c r="K57" i="2"/>
  <c r="J57" i="2"/>
  <c r="AF47" i="2"/>
  <c r="AF46" i="2"/>
  <c r="AF45" i="2"/>
  <c r="AE47" i="2"/>
  <c r="AE46" i="2"/>
  <c r="AE45" i="2"/>
  <c r="K44" i="2"/>
  <c r="AE57" i="2" l="1"/>
  <c r="AF57" i="2"/>
  <c r="AD57" i="2"/>
  <c r="AD81" i="2" s="1"/>
  <c r="AA57" i="2"/>
  <c r="AA81" i="2" s="1"/>
  <c r="AB37" i="2"/>
  <c r="AM48" i="2" l="1"/>
  <c r="L47" i="2"/>
  <c r="L46" i="2"/>
  <c r="L45" i="2"/>
  <c r="O47" i="2"/>
  <c r="O46" i="2"/>
  <c r="O45" i="2"/>
  <c r="R47" i="2"/>
  <c r="R46" i="2"/>
  <c r="R45" i="2"/>
  <c r="U47" i="2"/>
  <c r="U46" i="2"/>
  <c r="U45" i="2"/>
  <c r="X47" i="2"/>
  <c r="X46" i="2"/>
  <c r="X45" i="2"/>
  <c r="AA47" i="2"/>
  <c r="AA46" i="2"/>
  <c r="AA45" i="2"/>
  <c r="AD47" i="2"/>
  <c r="AD46" i="2"/>
  <c r="AD45" i="2"/>
  <c r="AG46" i="2"/>
  <c r="AG45" i="2"/>
  <c r="AJ47" i="2"/>
  <c r="AJ46" i="2"/>
  <c r="AJ45" i="2"/>
  <c r="AN47" i="2"/>
  <c r="AN46" i="2"/>
  <c r="AN45" i="2"/>
  <c r="AQ47" i="2"/>
  <c r="AQ46" i="2"/>
  <c r="AQ45" i="2"/>
  <c r="AP44" i="2"/>
  <c r="AO44" i="2"/>
  <c r="AL44" i="2"/>
  <c r="AK44" i="2"/>
  <c r="AI44" i="2"/>
  <c r="AH44" i="2"/>
  <c r="AC44" i="2"/>
  <c r="AB44" i="2"/>
  <c r="Z44" i="2"/>
  <c r="Y44" i="2"/>
  <c r="W44" i="2"/>
  <c r="V44" i="2"/>
  <c r="T44" i="2"/>
  <c r="S44" i="2"/>
  <c r="Q44" i="2"/>
  <c r="P44" i="2"/>
  <c r="N44" i="2"/>
  <c r="M44" i="2"/>
  <c r="J44" i="2"/>
  <c r="AD43" i="2"/>
  <c r="AD42" i="2"/>
  <c r="AD41" i="2"/>
  <c r="AD40" i="2"/>
  <c r="AD39" i="2"/>
  <c r="AD38" i="2"/>
  <c r="AA43" i="2"/>
  <c r="AA42" i="2"/>
  <c r="AA41" i="2"/>
  <c r="AA40" i="2"/>
  <c r="AA39" i="2"/>
  <c r="AA38" i="2"/>
  <c r="AA37" i="2"/>
  <c r="AF43" i="2"/>
  <c r="AF42" i="2"/>
  <c r="AF41" i="2"/>
  <c r="AF40" i="2"/>
  <c r="AF39" i="2"/>
  <c r="AF38" i="2"/>
  <c r="AE43" i="2"/>
  <c r="AE42" i="2"/>
  <c r="AE41" i="2"/>
  <c r="AE40" i="2"/>
  <c r="AE39" i="2"/>
  <c r="AE38" i="2"/>
  <c r="AP37" i="2"/>
  <c r="AO37" i="2"/>
  <c r="AL37" i="2"/>
  <c r="AK37" i="2"/>
  <c r="AI37" i="2"/>
  <c r="AH37" i="2"/>
  <c r="AD37" i="2"/>
  <c r="W37" i="2"/>
  <c r="V37" i="2"/>
  <c r="T37" i="2"/>
  <c r="S37" i="2"/>
  <c r="Q37" i="2"/>
  <c r="P37" i="2"/>
  <c r="N37" i="2"/>
  <c r="M37" i="2"/>
  <c r="K37" i="2"/>
  <c r="J37" i="2"/>
  <c r="AF36" i="2"/>
  <c r="AF35" i="2"/>
  <c r="AF34" i="2"/>
  <c r="AF33" i="2"/>
  <c r="AE36" i="2"/>
  <c r="AE35" i="2"/>
  <c r="AE34" i="2"/>
  <c r="AE33" i="2"/>
  <c r="AP36" i="2"/>
  <c r="AD36" i="2"/>
  <c r="AD35" i="2"/>
  <c r="AD34" i="2"/>
  <c r="AD33" i="2"/>
  <c r="AA36" i="2"/>
  <c r="AA35" i="2"/>
  <c r="AA34" i="2"/>
  <c r="AA33" i="2"/>
  <c r="AC32" i="2"/>
  <c r="AC48" i="2" s="1"/>
  <c r="AB32" i="2"/>
  <c r="Z32" i="2"/>
  <c r="Z48" i="2" s="1"/>
  <c r="Y32" i="2"/>
  <c r="Y48" i="2" s="1"/>
  <c r="AC26" i="2"/>
  <c r="AB26" i="2"/>
  <c r="Z26" i="2"/>
  <c r="Y26" i="2"/>
  <c r="AD28" i="2"/>
  <c r="AD27" i="2"/>
  <c r="AA28" i="2"/>
  <c r="AA27" i="2"/>
  <c r="AJ25" i="2"/>
  <c r="AJ24" i="2"/>
  <c r="AJ23" i="2"/>
  <c r="AJ22" i="2"/>
  <c r="AJ21" i="2"/>
  <c r="AN25" i="2"/>
  <c r="AN24" i="2"/>
  <c r="AN23" i="2"/>
  <c r="AN22" i="2"/>
  <c r="AN21" i="2"/>
  <c r="AQ25" i="2"/>
  <c r="AQ24" i="2"/>
  <c r="AQ23" i="2"/>
  <c r="AQ22" i="2"/>
  <c r="AQ21" i="2"/>
  <c r="AD25" i="2"/>
  <c r="AD24" i="2"/>
  <c r="AD23" i="2"/>
  <c r="AD22" i="2"/>
  <c r="AD21" i="2"/>
  <c r="U25" i="2"/>
  <c r="U24" i="2"/>
  <c r="U23" i="2"/>
  <c r="U22" i="2"/>
  <c r="U21" i="2"/>
  <c r="U19" i="2"/>
  <c r="U18" i="2"/>
  <c r="AC17" i="2"/>
  <c r="AB17" i="2"/>
  <c r="Z17" i="2"/>
  <c r="Y17" i="2"/>
  <c r="W17" i="2"/>
  <c r="V17" i="2"/>
  <c r="T17" i="2"/>
  <c r="S17" i="2"/>
  <c r="Q17" i="2"/>
  <c r="P17" i="2"/>
  <c r="N17" i="2"/>
  <c r="M17" i="2"/>
  <c r="K17" i="2"/>
  <c r="J17" i="2"/>
  <c r="AE12" i="2"/>
  <c r="AE13" i="2"/>
  <c r="AE14" i="2"/>
  <c r="AE15" i="2"/>
  <c r="AE16" i="2"/>
  <c r="X16" i="2"/>
  <c r="X15" i="2"/>
  <c r="X14" i="2"/>
  <c r="X13" i="2"/>
  <c r="X12" i="2"/>
  <c r="AE28" i="2"/>
  <c r="AE27" i="2"/>
  <c r="AE25" i="2"/>
  <c r="AE24" i="2"/>
  <c r="AE23" i="2"/>
  <c r="AE22" i="2"/>
  <c r="AE21" i="2"/>
  <c r="AE19" i="2"/>
  <c r="AE18" i="2"/>
  <c r="AF19" i="2"/>
  <c r="AF18" i="2"/>
  <c r="AF25" i="2"/>
  <c r="AF24" i="2"/>
  <c r="AF23" i="2"/>
  <c r="AF22" i="2"/>
  <c r="AF21" i="2"/>
  <c r="AF28" i="2"/>
  <c r="AF27" i="2"/>
  <c r="AA25" i="2"/>
  <c r="AA24" i="2"/>
  <c r="AA23" i="2"/>
  <c r="AA22" i="2"/>
  <c r="AA21" i="2"/>
  <c r="X25" i="2"/>
  <c r="X24" i="2"/>
  <c r="X23" i="2"/>
  <c r="X22" i="2"/>
  <c r="X21" i="2"/>
  <c r="R25" i="2"/>
  <c r="R24" i="2"/>
  <c r="R23" i="2"/>
  <c r="R22" i="2"/>
  <c r="R21" i="2"/>
  <c r="O25" i="2"/>
  <c r="O24" i="2"/>
  <c r="O23" i="2"/>
  <c r="O22" i="2"/>
  <c r="O21" i="2"/>
  <c r="AP20" i="2"/>
  <c r="AO20" i="2"/>
  <c r="AL20" i="2"/>
  <c r="AK20" i="2"/>
  <c r="AI20" i="2"/>
  <c r="AH20" i="2"/>
  <c r="AC20" i="2"/>
  <c r="AB20" i="2"/>
  <c r="Z20" i="2"/>
  <c r="Y20" i="2"/>
  <c r="W20" i="2"/>
  <c r="V20" i="2"/>
  <c r="T20" i="2"/>
  <c r="S20" i="2"/>
  <c r="Q20" i="2"/>
  <c r="P20" i="2"/>
  <c r="N20" i="2"/>
  <c r="M20" i="2"/>
  <c r="K20" i="2"/>
  <c r="J20" i="2"/>
  <c r="AD20" i="2" l="1"/>
  <c r="AF37" i="2"/>
  <c r="AA26" i="2"/>
  <c r="AG21" i="2"/>
  <c r="AG22" i="2"/>
  <c r="L44" i="2"/>
  <c r="AE44" i="2"/>
  <c r="AE20" i="2"/>
  <c r="AF44" i="2"/>
  <c r="AD17" i="2"/>
  <c r="AQ44" i="2"/>
  <c r="AJ44" i="2"/>
  <c r="AN44" i="2"/>
  <c r="AD44" i="2"/>
  <c r="AA44" i="2"/>
  <c r="X44" i="2"/>
  <c r="U44" i="2"/>
  <c r="R44" i="2"/>
  <c r="O44" i="2"/>
  <c r="AE37" i="2"/>
  <c r="AB48" i="2"/>
  <c r="AR45" i="2"/>
  <c r="AR46" i="2"/>
  <c r="AA20" i="2"/>
  <c r="AF20" i="2"/>
  <c r="AD26" i="2"/>
  <c r="AG23" i="2"/>
  <c r="AG24" i="2"/>
  <c r="AG25" i="2"/>
  <c r="AD32" i="2"/>
  <c r="AD48" i="2" s="1"/>
  <c r="U20" i="2"/>
  <c r="AA32" i="2"/>
  <c r="AA48" i="2" s="1"/>
  <c r="AA17" i="2"/>
  <c r="AF17" i="2"/>
  <c r="L25" i="2" l="1"/>
  <c r="L24" i="2"/>
  <c r="L20" i="2" s="1"/>
  <c r="L23" i="2"/>
  <c r="L22" i="2"/>
  <c r="L21" i="2"/>
  <c r="AN20" i="2" l="1"/>
  <c r="AC16" i="2"/>
  <c r="AC15" i="2" s="1"/>
  <c r="AJ20" i="2"/>
  <c r="AQ20" i="2"/>
  <c r="AQ27" i="2"/>
  <c r="AQ28" i="2"/>
  <c r="AM29" i="2"/>
  <c r="O19" i="2"/>
  <c r="O18" i="2"/>
  <c r="R19" i="2"/>
  <c r="R18" i="2"/>
  <c r="AA19" i="2"/>
  <c r="AA18" i="2"/>
  <c r="AD19" i="2"/>
  <c r="AD18" i="2"/>
  <c r="AR25" i="2"/>
  <c r="AR21" i="2"/>
  <c r="AT16" i="2"/>
  <c r="AA16" i="2"/>
  <c r="AA15" i="2"/>
  <c r="AA14" i="2"/>
  <c r="AA13" i="2"/>
  <c r="AA12" i="2"/>
  <c r="U13" i="2"/>
  <c r="U14" i="2"/>
  <c r="U15" i="2"/>
  <c r="U16" i="2"/>
  <c r="U12" i="2"/>
  <c r="R16" i="2"/>
  <c r="R15" i="2"/>
  <c r="R14" i="2"/>
  <c r="R13" i="2"/>
  <c r="R12" i="2"/>
  <c r="O16" i="2"/>
  <c r="O15" i="2"/>
  <c r="O14" i="2"/>
  <c r="O13" i="2"/>
  <c r="O12" i="2"/>
  <c r="L16" i="2"/>
  <c r="L15" i="2"/>
  <c r="L14" i="2"/>
  <c r="L13" i="2"/>
  <c r="L12" i="2"/>
  <c r="AT12" i="2"/>
  <c r="AT13" i="2"/>
  <c r="AT14" i="2"/>
  <c r="AT15" i="2"/>
  <c r="AB11" i="2"/>
  <c r="AB29" i="2" s="1"/>
  <c r="Z11" i="2"/>
  <c r="Z29" i="2" s="1"/>
  <c r="Y11" i="2"/>
  <c r="Y29" i="2" s="1"/>
  <c r="AR22" i="2" l="1"/>
  <c r="AR23" i="2"/>
  <c r="AD16" i="2"/>
  <c r="AC14" i="2"/>
  <c r="AD14" i="2" s="1"/>
  <c r="AD15" i="2"/>
  <c r="AF16" i="2"/>
  <c r="AA11" i="2"/>
  <c r="AA29" i="2" s="1"/>
  <c r="AF15" i="2"/>
  <c r="AF14" i="2" l="1"/>
  <c r="AC13" i="2"/>
  <c r="AD13" i="2" s="1"/>
  <c r="AN235" i="2"/>
  <c r="AN234" i="2"/>
  <c r="AQ234" i="2"/>
  <c r="AQ235" i="2"/>
  <c r="AQ233" i="2"/>
  <c r="AN233" i="2"/>
  <c r="AJ234" i="2"/>
  <c r="AJ235" i="2"/>
  <c r="AJ233" i="2"/>
  <c r="X234" i="2"/>
  <c r="X235" i="2"/>
  <c r="X233" i="2"/>
  <c r="U234" i="2"/>
  <c r="U235" i="2"/>
  <c r="U233" i="2"/>
  <c r="R234" i="2"/>
  <c r="R235" i="2"/>
  <c r="R233" i="2"/>
  <c r="O234" i="2"/>
  <c r="O235" i="2"/>
  <c r="O233" i="2"/>
  <c r="AN226" i="2"/>
  <c r="AN225" i="2"/>
  <c r="AQ225" i="2"/>
  <c r="AQ226" i="2"/>
  <c r="AQ224" i="2"/>
  <c r="AN224" i="2"/>
  <c r="X225" i="2"/>
  <c r="X226" i="2"/>
  <c r="X224" i="2"/>
  <c r="L233" i="2"/>
  <c r="L234" i="2"/>
  <c r="L235" i="2"/>
  <c r="AP232" i="2"/>
  <c r="AO232" i="2"/>
  <c r="AL232" i="2"/>
  <c r="AK232" i="2"/>
  <c r="AI232" i="2"/>
  <c r="AH232" i="2"/>
  <c r="W232" i="2"/>
  <c r="V232" i="2"/>
  <c r="T232" i="2"/>
  <c r="S232" i="2"/>
  <c r="Q232" i="2"/>
  <c r="P232" i="2"/>
  <c r="N232" i="2"/>
  <c r="M232" i="2"/>
  <c r="K232" i="2"/>
  <c r="J232" i="2"/>
  <c r="AF232" i="2" l="1"/>
  <c r="AE232" i="2"/>
  <c r="AG44" i="2"/>
  <c r="AR44" i="2" s="1"/>
  <c r="AG47" i="2"/>
  <c r="AR47" i="2" s="1"/>
  <c r="AF13" i="2"/>
  <c r="AC12" i="2"/>
  <c r="AD12" i="2" s="1"/>
  <c r="AG225" i="2"/>
  <c r="AR225" i="2" s="1"/>
  <c r="AG224" i="2"/>
  <c r="AR224" i="2" s="1"/>
  <c r="L223" i="2"/>
  <c r="U232" i="2"/>
  <c r="AG235" i="2"/>
  <c r="AR235" i="2" s="1"/>
  <c r="AJ232" i="2"/>
  <c r="X232" i="2"/>
  <c r="AQ232" i="2"/>
  <c r="AN232" i="2"/>
  <c r="R232" i="2"/>
  <c r="AG233" i="2"/>
  <c r="AR233" i="2" s="1"/>
  <c r="AG234" i="2"/>
  <c r="AR234" i="2" s="1"/>
  <c r="O232" i="2"/>
  <c r="AG226" i="2"/>
  <c r="AR226" i="2" s="1"/>
  <c r="AQ223" i="2"/>
  <c r="AN223" i="2"/>
  <c r="AJ223" i="2"/>
  <c r="X223" i="2"/>
  <c r="U223" i="2"/>
  <c r="R223" i="2"/>
  <c r="L232" i="2"/>
  <c r="AC11" i="2" l="1"/>
  <c r="AF12" i="2"/>
  <c r="AG12" i="2" s="1"/>
  <c r="AG232" i="2"/>
  <c r="AJ167" i="2"/>
  <c r="AJ168" i="2"/>
  <c r="AJ169" i="2"/>
  <c r="AJ170" i="2"/>
  <c r="AJ166" i="2"/>
  <c r="AJ165" i="2"/>
  <c r="AD11" i="2" l="1"/>
  <c r="AD29" i="2" s="1"/>
  <c r="AC29" i="2"/>
  <c r="AR232" i="2"/>
  <c r="AM314" i="2" l="1"/>
  <c r="AP312" i="2"/>
  <c r="AO312" i="2"/>
  <c r="AL312" i="2"/>
  <c r="AK312" i="2"/>
  <c r="AI312" i="2"/>
  <c r="AH312" i="2"/>
  <c r="W312" i="2"/>
  <c r="V312" i="2"/>
  <c r="T312" i="2"/>
  <c r="S312" i="2"/>
  <c r="Q312" i="2"/>
  <c r="P312" i="2"/>
  <c r="N312" i="2"/>
  <c r="M312" i="2"/>
  <c r="K312" i="2"/>
  <c r="J312" i="2"/>
  <c r="AE300" i="2"/>
  <c r="AP284" i="2"/>
  <c r="AO284" i="2"/>
  <c r="AL284" i="2"/>
  <c r="AK284" i="2"/>
  <c r="AI284" i="2"/>
  <c r="AH284" i="2"/>
  <c r="W284" i="2"/>
  <c r="V284" i="2"/>
  <c r="T284" i="2"/>
  <c r="S284" i="2"/>
  <c r="Q284" i="2"/>
  <c r="P284" i="2"/>
  <c r="N284" i="2"/>
  <c r="M284" i="2"/>
  <c r="K284" i="2"/>
  <c r="J284" i="2"/>
  <c r="AP273" i="2"/>
  <c r="AO273" i="2"/>
  <c r="AL273" i="2"/>
  <c r="AK273" i="2"/>
  <c r="AI273" i="2"/>
  <c r="AH273" i="2"/>
  <c r="W273" i="2"/>
  <c r="V273" i="2"/>
  <c r="T273" i="2"/>
  <c r="S273" i="2"/>
  <c r="Q273" i="2"/>
  <c r="P273" i="2"/>
  <c r="N273" i="2"/>
  <c r="M273" i="2"/>
  <c r="K273" i="2"/>
  <c r="J273" i="2"/>
  <c r="AM264" i="2"/>
  <c r="AM265" i="2" s="1"/>
  <c r="AP258" i="2"/>
  <c r="AO258" i="2"/>
  <c r="AL258" i="2"/>
  <c r="AK258" i="2"/>
  <c r="AI258" i="2"/>
  <c r="AH258" i="2"/>
  <c r="W258" i="2"/>
  <c r="V258" i="2"/>
  <c r="T258" i="2"/>
  <c r="S258" i="2"/>
  <c r="Q258" i="2"/>
  <c r="P258" i="2"/>
  <c r="N258" i="2"/>
  <c r="M258" i="2"/>
  <c r="K258" i="2"/>
  <c r="J258" i="2"/>
  <c r="AP255" i="2"/>
  <c r="AO255" i="2"/>
  <c r="AL255" i="2"/>
  <c r="AK255" i="2"/>
  <c r="AI255" i="2"/>
  <c r="AH255" i="2"/>
  <c r="W255" i="2"/>
  <c r="V255" i="2"/>
  <c r="T255" i="2"/>
  <c r="S255" i="2"/>
  <c r="Q255" i="2"/>
  <c r="P255" i="2"/>
  <c r="N255" i="2"/>
  <c r="M255" i="2"/>
  <c r="K255" i="2"/>
  <c r="J255" i="2"/>
  <c r="AP211" i="2"/>
  <c r="AO211" i="2"/>
  <c r="AL211" i="2"/>
  <c r="AK211" i="2"/>
  <c r="AI211" i="2"/>
  <c r="AH211" i="2"/>
  <c r="W211" i="2"/>
  <c r="V211" i="2"/>
  <c r="T211" i="2"/>
  <c r="S211" i="2"/>
  <c r="Q211" i="2"/>
  <c r="P211" i="2"/>
  <c r="N211" i="2"/>
  <c r="M211" i="2"/>
  <c r="K211" i="2"/>
  <c r="J211" i="2"/>
  <c r="AP207" i="2"/>
  <c r="AO207" i="2"/>
  <c r="AL207" i="2"/>
  <c r="AK207" i="2"/>
  <c r="AI207" i="2"/>
  <c r="AH207" i="2"/>
  <c r="W207" i="2"/>
  <c r="V207" i="2"/>
  <c r="T207" i="2"/>
  <c r="S207" i="2"/>
  <c r="Q207" i="2"/>
  <c r="P207" i="2"/>
  <c r="N207" i="2"/>
  <c r="M207" i="2"/>
  <c r="K207" i="2"/>
  <c r="J207" i="2"/>
  <c r="AP204" i="2"/>
  <c r="AO204" i="2"/>
  <c r="AL163" i="2"/>
  <c r="AL204" i="2" s="1"/>
  <c r="AK163" i="2"/>
  <c r="AK204" i="2" s="1"/>
  <c r="AI204" i="2"/>
  <c r="AH204" i="2"/>
  <c r="W204" i="2"/>
  <c r="V204" i="2"/>
  <c r="T204" i="2"/>
  <c r="S204" i="2"/>
  <c r="Q204" i="2"/>
  <c r="P204" i="2"/>
  <c r="N204" i="2"/>
  <c r="M204" i="2"/>
  <c r="K204" i="2"/>
  <c r="J204" i="2"/>
  <c r="AP101" i="2"/>
  <c r="AO101" i="2"/>
  <c r="AL101" i="2"/>
  <c r="AK101" i="2"/>
  <c r="AI101" i="2"/>
  <c r="AH101" i="2"/>
  <c r="W101" i="2"/>
  <c r="V101" i="2"/>
  <c r="T101" i="2"/>
  <c r="S101" i="2"/>
  <c r="Q101" i="2"/>
  <c r="P101" i="2"/>
  <c r="N101" i="2"/>
  <c r="M101" i="2"/>
  <c r="K101" i="2"/>
  <c r="J101" i="2"/>
  <c r="AP97" i="2"/>
  <c r="AO97" i="2"/>
  <c r="AL97" i="2"/>
  <c r="AK97" i="2"/>
  <c r="AI97" i="2"/>
  <c r="AH97" i="2"/>
  <c r="W97" i="2"/>
  <c r="V97" i="2"/>
  <c r="T97" i="2"/>
  <c r="S97" i="2"/>
  <c r="Q97" i="2"/>
  <c r="P97" i="2"/>
  <c r="N97" i="2"/>
  <c r="M97" i="2"/>
  <c r="K97" i="2"/>
  <c r="J97" i="2"/>
  <c r="AP93" i="2"/>
  <c r="AL93" i="2"/>
  <c r="W93" i="2"/>
  <c r="V93" i="2"/>
  <c r="T93" i="2"/>
  <c r="S93" i="2"/>
  <c r="Q93" i="2"/>
  <c r="P93" i="2"/>
  <c r="N93" i="2"/>
  <c r="M93" i="2"/>
  <c r="K93" i="2"/>
  <c r="J93" i="2"/>
  <c r="AP84" i="2"/>
  <c r="AL84" i="2"/>
  <c r="AK84" i="2"/>
  <c r="AP75" i="2"/>
  <c r="AO75" i="2"/>
  <c r="AL75" i="2"/>
  <c r="AK75" i="2"/>
  <c r="AI75" i="2"/>
  <c r="AH75" i="2"/>
  <c r="AP69" i="2"/>
  <c r="AO69" i="2"/>
  <c r="AL69" i="2"/>
  <c r="AK69" i="2"/>
  <c r="AH69" i="2"/>
  <c r="W69" i="2"/>
  <c r="W81" i="2" s="1"/>
  <c r="V69" i="2"/>
  <c r="V81" i="2" s="1"/>
  <c r="T69" i="2"/>
  <c r="T81" i="2" s="1"/>
  <c r="S69" i="2"/>
  <c r="S81" i="2" s="1"/>
  <c r="Q69" i="2"/>
  <c r="Q81" i="2" s="1"/>
  <c r="P69" i="2"/>
  <c r="P81" i="2" s="1"/>
  <c r="N69" i="2"/>
  <c r="N81" i="2" s="1"/>
  <c r="M69" i="2"/>
  <c r="M81" i="2" s="1"/>
  <c r="K69" i="2"/>
  <c r="K81" i="2" s="1"/>
  <c r="J69" i="2"/>
  <c r="J81" i="2" s="1"/>
  <c r="AP62" i="2"/>
  <c r="AQ62" i="2" s="1"/>
  <c r="J264" i="2" l="1"/>
  <c r="AE312" i="2"/>
  <c r="AF312" i="2"/>
  <c r="V296" i="2"/>
  <c r="T296" i="2"/>
  <c r="AF300" i="2"/>
  <c r="AH296" i="2"/>
  <c r="J296" i="2"/>
  <c r="AK296" i="2"/>
  <c r="K296" i="2"/>
  <c r="AL296" i="2"/>
  <c r="AF284" i="2"/>
  <c r="W296" i="2"/>
  <c r="AI296" i="2"/>
  <c r="M296" i="2"/>
  <c r="AO296" i="2"/>
  <c r="P33" i="3" s="1"/>
  <c r="N296" i="2"/>
  <c r="AP296" i="2"/>
  <c r="Q33" i="3" s="1"/>
  <c r="P296" i="2"/>
  <c r="Q296" i="2"/>
  <c r="S296" i="2"/>
  <c r="AE284" i="2"/>
  <c r="AF273" i="2"/>
  <c r="M247" i="2"/>
  <c r="AO247" i="2"/>
  <c r="N247" i="2"/>
  <c r="AP247" i="2"/>
  <c r="P247" i="2"/>
  <c r="AE273" i="2"/>
  <c r="AE255" i="2"/>
  <c r="AF255" i="2"/>
  <c r="AE258" i="2"/>
  <c r="AF258" i="2"/>
  <c r="W247" i="2"/>
  <c r="AL247" i="2"/>
  <c r="Q247" i="2"/>
  <c r="S247" i="2"/>
  <c r="T247" i="2"/>
  <c r="V247" i="2"/>
  <c r="K247" i="2"/>
  <c r="AH247" i="2"/>
  <c r="AI247" i="2"/>
  <c r="J247" i="2"/>
  <c r="AK247" i="2"/>
  <c r="AE207" i="2"/>
  <c r="AE211" i="2"/>
  <c r="AF211" i="2"/>
  <c r="AF207" i="2"/>
  <c r="AF204" i="2"/>
  <c r="AE204" i="2"/>
  <c r="T109" i="2"/>
  <c r="W109" i="2"/>
  <c r="AK109" i="2"/>
  <c r="AF101" i="2"/>
  <c r="K109" i="2"/>
  <c r="K155" i="2" s="1"/>
  <c r="AL109" i="2"/>
  <c r="N109" i="2"/>
  <c r="AP109" i="2"/>
  <c r="AE101" i="2"/>
  <c r="Q109" i="2"/>
  <c r="AO109" i="2"/>
  <c r="AH109" i="2"/>
  <c r="V109" i="2"/>
  <c r="V155" i="2" s="1"/>
  <c r="S109" i="2"/>
  <c r="S155" i="2" s="1"/>
  <c r="P109" i="2"/>
  <c r="P155" i="2" s="1"/>
  <c r="M109" i="2"/>
  <c r="M155" i="2" s="1"/>
  <c r="AE93" i="2"/>
  <c r="AF93" i="2"/>
  <c r="AF97" i="2"/>
  <c r="AK81" i="2"/>
  <c r="AL81" i="2"/>
  <c r="AO81" i="2"/>
  <c r="AH81" i="2"/>
  <c r="AE69" i="2"/>
  <c r="AF69" i="2"/>
  <c r="AP61" i="2"/>
  <c r="AQ61" i="2" s="1"/>
  <c r="AR62" i="2"/>
  <c r="T264" i="2"/>
  <c r="AI264" i="2"/>
  <c r="AP264" i="2"/>
  <c r="M264" i="2"/>
  <c r="N314" i="2"/>
  <c r="N315" i="2" s="1"/>
  <c r="Q314" i="2"/>
  <c r="AH264" i="2"/>
  <c r="Q264" i="2"/>
  <c r="N264" i="2"/>
  <c r="T314" i="2"/>
  <c r="AI314" i="2"/>
  <c r="AP314" i="2"/>
  <c r="AJ101" i="2"/>
  <c r="P314" i="2"/>
  <c r="AK314" i="2"/>
  <c r="K264" i="2"/>
  <c r="W264" i="2"/>
  <c r="AL264" i="2"/>
  <c r="K314" i="2"/>
  <c r="W314" i="2"/>
  <c r="AL314" i="2"/>
  <c r="S264" i="2"/>
  <c r="AO264" i="2"/>
  <c r="M314" i="2"/>
  <c r="S314" i="2"/>
  <c r="AH314" i="2"/>
  <c r="AO314" i="2"/>
  <c r="P264" i="2"/>
  <c r="V264" i="2"/>
  <c r="AK264" i="2"/>
  <c r="AP32" i="2"/>
  <c r="AP48" i="2" s="1"/>
  <c r="AO32" i="2"/>
  <c r="AO48" i="2" s="1"/>
  <c r="AL32" i="2"/>
  <c r="AL48" i="2" s="1"/>
  <c r="AH32" i="2"/>
  <c r="AH48" i="2" s="1"/>
  <c r="W32" i="2"/>
  <c r="W48" i="2" s="1"/>
  <c r="V32" i="2"/>
  <c r="V48" i="2" s="1"/>
  <c r="T32" i="2"/>
  <c r="T48" i="2" s="1"/>
  <c r="S32" i="2"/>
  <c r="S48" i="2" s="1"/>
  <c r="Q32" i="2"/>
  <c r="Q48" i="2" s="1"/>
  <c r="P32" i="2"/>
  <c r="P48" i="2" s="1"/>
  <c r="N32" i="2"/>
  <c r="N48" i="2" s="1"/>
  <c r="M32" i="2"/>
  <c r="M48" i="2" s="1"/>
  <c r="K32" i="2"/>
  <c r="K48" i="2" s="1"/>
  <c r="J32" i="2"/>
  <c r="J48" i="2" s="1"/>
  <c r="AP26" i="2"/>
  <c r="AO26" i="2"/>
  <c r="AL26" i="2"/>
  <c r="AK26" i="2"/>
  <c r="AI26" i="2"/>
  <c r="AH26" i="2"/>
  <c r="W26" i="2"/>
  <c r="V26" i="2"/>
  <c r="T26" i="2"/>
  <c r="S26" i="2"/>
  <c r="Q26" i="2"/>
  <c r="P26" i="2"/>
  <c r="N26" i="2"/>
  <c r="M26" i="2"/>
  <c r="K26" i="2"/>
  <c r="J26" i="2"/>
  <c r="AO17" i="2"/>
  <c r="AL17" i="2"/>
  <c r="AK17" i="2"/>
  <c r="AI17" i="2"/>
  <c r="AH17" i="2"/>
  <c r="AP11" i="2"/>
  <c r="AO11" i="2"/>
  <c r="AL11" i="2"/>
  <c r="AK11" i="2"/>
  <c r="AI11" i="2"/>
  <c r="AH11" i="2"/>
  <c r="W11" i="2"/>
  <c r="V11" i="2"/>
  <c r="T11" i="2"/>
  <c r="S11" i="2"/>
  <c r="Q11" i="2"/>
  <c r="P11" i="2"/>
  <c r="N11" i="2"/>
  <c r="M11" i="2"/>
  <c r="K11" i="2"/>
  <c r="J11" i="2"/>
  <c r="U35" i="3"/>
  <c r="U11" i="3"/>
  <c r="J265" i="2" l="1"/>
  <c r="Q315" i="2"/>
  <c r="M315" i="2"/>
  <c r="T315" i="2"/>
  <c r="P315" i="2"/>
  <c r="V315" i="2"/>
  <c r="AP315" i="2"/>
  <c r="Q34" i="3"/>
  <c r="AO315" i="2"/>
  <c r="P34" i="3"/>
  <c r="AK315" i="2"/>
  <c r="AI315" i="2"/>
  <c r="AH315" i="2"/>
  <c r="AL315" i="2"/>
  <c r="W315" i="2"/>
  <c r="S315" i="2"/>
  <c r="K315" i="2"/>
  <c r="AE296" i="2"/>
  <c r="AF296" i="2"/>
  <c r="AE247" i="2"/>
  <c r="AF247" i="2"/>
  <c r="AH155" i="2"/>
  <c r="AK155" i="2"/>
  <c r="P29" i="2"/>
  <c r="J29" i="2"/>
  <c r="AQ26" i="2"/>
  <c r="AP60" i="2"/>
  <c r="AR61" i="2"/>
  <c r="AL29" i="2"/>
  <c r="K29" i="2"/>
  <c r="AK29" i="2"/>
  <c r="W29" i="2"/>
  <c r="S29" i="2"/>
  <c r="T29" i="2"/>
  <c r="AO29" i="2"/>
  <c r="N29" i="2"/>
  <c r="AF26" i="2"/>
  <c r="Q29" i="2"/>
  <c r="AH29" i="2"/>
  <c r="AI29" i="2"/>
  <c r="V29" i="2"/>
  <c r="AF32" i="2"/>
  <c r="AF48" i="2" s="1"/>
  <c r="AE32" i="2"/>
  <c r="AE48" i="2" s="1"/>
  <c r="AE26" i="2"/>
  <c r="M29" i="2"/>
  <c r="AE11" i="2"/>
  <c r="AT11" i="2" s="1"/>
  <c r="AF11" i="2"/>
  <c r="AP59" i="2" l="1"/>
  <c r="AQ60" i="2"/>
  <c r="J314" i="2"/>
  <c r="J315" i="2" s="1"/>
  <c r="AK265" i="2"/>
  <c r="AL265" i="2"/>
  <c r="AO265" i="2"/>
  <c r="AP265" i="2"/>
  <c r="T265" i="2"/>
  <c r="V265" i="2"/>
  <c r="W265" i="2"/>
  <c r="AH265" i="2"/>
  <c r="AI265" i="2"/>
  <c r="K265" i="2"/>
  <c r="N265" i="2"/>
  <c r="P265" i="2"/>
  <c r="Q265" i="2"/>
  <c r="S265" i="2"/>
  <c r="AQ313" i="2"/>
  <c r="X313" i="2"/>
  <c r="U313" i="2"/>
  <c r="AN313" i="2"/>
  <c r="AJ313" i="2"/>
  <c r="R313" i="2"/>
  <c r="O313" i="2"/>
  <c r="L313" i="2"/>
  <c r="X308" i="2"/>
  <c r="X307" i="2"/>
  <c r="U307" i="2"/>
  <c r="R307" i="2"/>
  <c r="O307" i="2"/>
  <c r="L307" i="2"/>
  <c r="AQ301" i="2"/>
  <c r="AN301" i="2"/>
  <c r="AJ301" i="2"/>
  <c r="X301" i="2"/>
  <c r="U301" i="2"/>
  <c r="R302" i="2"/>
  <c r="R301" i="2"/>
  <c r="O302" i="2"/>
  <c r="O301" i="2"/>
  <c r="L301" i="2"/>
  <c r="X288" i="2"/>
  <c r="AJ286" i="2"/>
  <c r="AJ285" i="2"/>
  <c r="AN286" i="2"/>
  <c r="AN285" i="2"/>
  <c r="AQ286" i="2"/>
  <c r="AQ285" i="2"/>
  <c r="X286" i="2"/>
  <c r="X285" i="2"/>
  <c r="U286" i="2"/>
  <c r="U285" i="2"/>
  <c r="R286" i="2"/>
  <c r="R285" i="2"/>
  <c r="O286" i="2"/>
  <c r="O285" i="2"/>
  <c r="L286" i="2"/>
  <c r="L285" i="2"/>
  <c r="AQ275" i="2"/>
  <c r="AQ276" i="2"/>
  <c r="AQ274" i="2"/>
  <c r="X275" i="2"/>
  <c r="X276" i="2"/>
  <c r="X274" i="2"/>
  <c r="U275" i="2"/>
  <c r="U276" i="2"/>
  <c r="U274" i="2"/>
  <c r="AN276" i="2"/>
  <c r="AN275" i="2"/>
  <c r="AN274" i="2"/>
  <c r="AJ275" i="2"/>
  <c r="AJ276" i="2"/>
  <c r="AJ274" i="2"/>
  <c r="R275" i="2"/>
  <c r="R276" i="2"/>
  <c r="R274" i="2"/>
  <c r="O275" i="2"/>
  <c r="O276" i="2"/>
  <c r="O274" i="2"/>
  <c r="L275" i="2"/>
  <c r="L276" i="2"/>
  <c r="L274" i="2"/>
  <c r="AQ260" i="2"/>
  <c r="AQ261" i="2"/>
  <c r="AQ262" i="2"/>
  <c r="AQ263" i="2"/>
  <c r="AQ259" i="2"/>
  <c r="X260" i="2"/>
  <c r="X261" i="2"/>
  <c r="X262" i="2"/>
  <c r="X263" i="2"/>
  <c r="X259" i="2"/>
  <c r="U260" i="2"/>
  <c r="U261" i="2"/>
  <c r="U262" i="2"/>
  <c r="U263" i="2"/>
  <c r="U259" i="2"/>
  <c r="AN263" i="2"/>
  <c r="AN262" i="2"/>
  <c r="AN261" i="2"/>
  <c r="AN260" i="2"/>
  <c r="AN259" i="2"/>
  <c r="AJ260" i="2"/>
  <c r="AJ261" i="2"/>
  <c r="AJ262" i="2"/>
  <c r="AJ263" i="2"/>
  <c r="AJ259" i="2"/>
  <c r="R260" i="2"/>
  <c r="R261" i="2"/>
  <c r="R262" i="2"/>
  <c r="R263" i="2"/>
  <c r="R259" i="2"/>
  <c r="O260" i="2"/>
  <c r="O261" i="2"/>
  <c r="O262" i="2"/>
  <c r="O263" i="2"/>
  <c r="O259" i="2"/>
  <c r="AQ257" i="2"/>
  <c r="AQ256" i="2"/>
  <c r="X257" i="2"/>
  <c r="X256" i="2"/>
  <c r="U257" i="2"/>
  <c r="U256" i="2"/>
  <c r="AN257" i="2"/>
  <c r="AN256" i="2"/>
  <c r="AJ257" i="2"/>
  <c r="AJ256" i="2"/>
  <c r="R257" i="2"/>
  <c r="R256" i="2"/>
  <c r="O257" i="2"/>
  <c r="O256" i="2"/>
  <c r="L257" i="2"/>
  <c r="L256" i="2"/>
  <c r="L260" i="2"/>
  <c r="L261" i="2"/>
  <c r="L262" i="2"/>
  <c r="L263" i="2"/>
  <c r="L259" i="2"/>
  <c r="AN219" i="2"/>
  <c r="AN218" i="2"/>
  <c r="AN217" i="2"/>
  <c r="AQ218" i="2"/>
  <c r="AQ219" i="2"/>
  <c r="AQ217" i="2"/>
  <c r="AJ218" i="2"/>
  <c r="AJ219" i="2"/>
  <c r="AJ217" i="2"/>
  <c r="L217" i="2"/>
  <c r="X213" i="2"/>
  <c r="X214" i="2"/>
  <c r="X215" i="2"/>
  <c r="X212" i="2"/>
  <c r="AN215" i="2"/>
  <c r="AN214" i="2"/>
  <c r="AN213" i="2"/>
  <c r="AN212" i="2"/>
  <c r="AQ213" i="2"/>
  <c r="AQ214" i="2"/>
  <c r="AQ215" i="2"/>
  <c r="AQ212" i="2"/>
  <c r="U213" i="2"/>
  <c r="U214" i="2"/>
  <c r="U215" i="2"/>
  <c r="U212" i="2"/>
  <c r="AJ213" i="2"/>
  <c r="AJ214" i="2"/>
  <c r="AJ215" i="2"/>
  <c r="AJ212" i="2"/>
  <c r="R213" i="2"/>
  <c r="R214" i="2"/>
  <c r="R215" i="2"/>
  <c r="R212" i="2"/>
  <c r="L213" i="2"/>
  <c r="L214" i="2"/>
  <c r="L215" i="2"/>
  <c r="L212" i="2"/>
  <c r="O213" i="2"/>
  <c r="O214" i="2"/>
  <c r="O215" i="2"/>
  <c r="O212" i="2"/>
  <c r="AN210" i="2"/>
  <c r="AN209" i="2"/>
  <c r="AN208" i="2"/>
  <c r="AQ209" i="2"/>
  <c r="AQ210" i="2"/>
  <c r="AQ208" i="2"/>
  <c r="X209" i="2"/>
  <c r="X210" i="2"/>
  <c r="X208" i="2"/>
  <c r="U209" i="2"/>
  <c r="U210" i="2"/>
  <c r="U208" i="2"/>
  <c r="AJ209" i="2"/>
  <c r="AJ210" i="2"/>
  <c r="AJ208" i="2"/>
  <c r="R209" i="2"/>
  <c r="R210" i="2"/>
  <c r="R208" i="2"/>
  <c r="L209" i="2"/>
  <c r="L210" i="2"/>
  <c r="L208" i="2"/>
  <c r="O209" i="2"/>
  <c r="O210" i="2"/>
  <c r="O208" i="2"/>
  <c r="AQ173" i="2"/>
  <c r="AQ172" i="2"/>
  <c r="AN173" i="2"/>
  <c r="AN172" i="2"/>
  <c r="X173" i="2"/>
  <c r="X172" i="2"/>
  <c r="U173" i="2"/>
  <c r="U172" i="2"/>
  <c r="AJ173" i="2"/>
  <c r="AJ172" i="2"/>
  <c r="R173" i="2"/>
  <c r="R172" i="2"/>
  <c r="O173" i="2"/>
  <c r="O172" i="2"/>
  <c r="L173" i="2"/>
  <c r="L172" i="2"/>
  <c r="AN170" i="2"/>
  <c r="AN169" i="2"/>
  <c r="AN168" i="2"/>
  <c r="AN167" i="2"/>
  <c r="AN166" i="2"/>
  <c r="AN165" i="2"/>
  <c r="AN164" i="2"/>
  <c r="AJ164" i="2"/>
  <c r="AQ170" i="2"/>
  <c r="AQ169" i="2"/>
  <c r="AQ168" i="2"/>
  <c r="AQ167" i="2"/>
  <c r="AQ166" i="2"/>
  <c r="AQ165" i="2"/>
  <c r="AQ164" i="2"/>
  <c r="X170" i="2"/>
  <c r="X169" i="2"/>
  <c r="X168" i="2"/>
  <c r="X167" i="2"/>
  <c r="X166" i="2"/>
  <c r="X165" i="2"/>
  <c r="X164" i="2"/>
  <c r="U170" i="2"/>
  <c r="U169" i="2"/>
  <c r="U168" i="2"/>
  <c r="U167" i="2"/>
  <c r="U166" i="2"/>
  <c r="U165" i="2"/>
  <c r="U164" i="2"/>
  <c r="R170" i="2"/>
  <c r="R169" i="2"/>
  <c r="R168" i="2"/>
  <c r="R167" i="2"/>
  <c r="R166" i="2"/>
  <c r="R165" i="2"/>
  <c r="R164" i="2"/>
  <c r="O170" i="2"/>
  <c r="O169" i="2"/>
  <c r="O168" i="2"/>
  <c r="O167" i="2"/>
  <c r="O166" i="2"/>
  <c r="O165" i="2"/>
  <c r="O164" i="2"/>
  <c r="L165" i="2"/>
  <c r="L166" i="2"/>
  <c r="L167" i="2"/>
  <c r="L168" i="2"/>
  <c r="L169" i="2"/>
  <c r="L170" i="2"/>
  <c r="L164" i="2"/>
  <c r="AQ153" i="2"/>
  <c r="AQ152" i="2"/>
  <c r="AQ132" i="2"/>
  <c r="AN153" i="2"/>
  <c r="AN152" i="2"/>
  <c r="AN132" i="2"/>
  <c r="AN129" i="2"/>
  <c r="AN128" i="2"/>
  <c r="AN127" i="2"/>
  <c r="AN126" i="2"/>
  <c r="AJ127" i="2"/>
  <c r="AJ128" i="2"/>
  <c r="AJ129" i="2"/>
  <c r="AJ132" i="2"/>
  <c r="AJ152" i="2"/>
  <c r="AJ153" i="2"/>
  <c r="AJ126" i="2"/>
  <c r="X127" i="2"/>
  <c r="X128" i="2"/>
  <c r="X129" i="2"/>
  <c r="X132" i="2"/>
  <c r="X152" i="2"/>
  <c r="X153" i="2"/>
  <c r="X126" i="2"/>
  <c r="U127" i="2"/>
  <c r="U128" i="2"/>
  <c r="U129" i="2"/>
  <c r="U132" i="2"/>
  <c r="U152" i="2"/>
  <c r="U153" i="2"/>
  <c r="U126" i="2"/>
  <c r="R127" i="2"/>
  <c r="R128" i="2"/>
  <c r="R129" i="2"/>
  <c r="R132" i="2"/>
  <c r="R152" i="2"/>
  <c r="R153" i="2"/>
  <c r="R126" i="2"/>
  <c r="O127" i="2"/>
  <c r="O128" i="2"/>
  <c r="O129" i="2"/>
  <c r="O132" i="2"/>
  <c r="O152" i="2"/>
  <c r="O153" i="2"/>
  <c r="O126" i="2"/>
  <c r="AQ114" i="2"/>
  <c r="AQ115" i="2"/>
  <c r="AQ113" i="2"/>
  <c r="X114" i="2"/>
  <c r="X115" i="2"/>
  <c r="X113" i="2"/>
  <c r="U114" i="2"/>
  <c r="U115" i="2"/>
  <c r="U113" i="2"/>
  <c r="AN115" i="2"/>
  <c r="AN114" i="2"/>
  <c r="AN113" i="2"/>
  <c r="AJ114" i="2"/>
  <c r="AJ115" i="2"/>
  <c r="AJ113" i="2"/>
  <c r="R114" i="2"/>
  <c r="R115" i="2"/>
  <c r="R113" i="2"/>
  <c r="O114" i="2"/>
  <c r="O115" i="2"/>
  <c r="O113" i="2"/>
  <c r="L114" i="2"/>
  <c r="L115" i="2"/>
  <c r="L113" i="2"/>
  <c r="L127" i="2"/>
  <c r="L128" i="2"/>
  <c r="L129" i="2"/>
  <c r="L132" i="2"/>
  <c r="L152" i="2"/>
  <c r="L153" i="2"/>
  <c r="L126" i="2"/>
  <c r="AN107" i="2"/>
  <c r="AN106" i="2"/>
  <c r="AN105" i="2"/>
  <c r="AJ106" i="2"/>
  <c r="AJ107" i="2"/>
  <c r="AJ105" i="2"/>
  <c r="AQ106" i="2"/>
  <c r="AQ107" i="2"/>
  <c r="AQ105" i="2"/>
  <c r="X106" i="2"/>
  <c r="X107" i="2"/>
  <c r="X105" i="2"/>
  <c r="U106" i="2"/>
  <c r="U107" i="2"/>
  <c r="U105" i="2"/>
  <c r="R106" i="2"/>
  <c r="R107" i="2"/>
  <c r="R105" i="2"/>
  <c r="O106" i="2"/>
  <c r="O107" i="2"/>
  <c r="O105" i="2"/>
  <c r="L106" i="2"/>
  <c r="L107" i="2"/>
  <c r="L105" i="2"/>
  <c r="AN95" i="2"/>
  <c r="AN96" i="2"/>
  <c r="AN94" i="2"/>
  <c r="AN99" i="2"/>
  <c r="AN100" i="2"/>
  <c r="AN98" i="2"/>
  <c r="AN103" i="2"/>
  <c r="AN102" i="2"/>
  <c r="AQ103" i="2"/>
  <c r="AQ102" i="2"/>
  <c r="AJ103" i="2"/>
  <c r="AJ102" i="2"/>
  <c r="X103" i="2"/>
  <c r="X102" i="2"/>
  <c r="U103" i="2"/>
  <c r="U102" i="2"/>
  <c r="R103" i="2"/>
  <c r="R102" i="2"/>
  <c r="O103" i="2"/>
  <c r="O102" i="2"/>
  <c r="L103" i="2"/>
  <c r="L102" i="2"/>
  <c r="AJ99" i="2"/>
  <c r="AJ100" i="2"/>
  <c r="AJ98" i="2"/>
  <c r="AQ99" i="2"/>
  <c r="AQ100" i="2"/>
  <c r="AQ98" i="2"/>
  <c r="X99" i="2"/>
  <c r="X100" i="2"/>
  <c r="X98" i="2"/>
  <c r="U99" i="2"/>
  <c r="U100" i="2"/>
  <c r="U98" i="2"/>
  <c r="R99" i="2"/>
  <c r="R100" i="2"/>
  <c r="R98" i="2"/>
  <c r="O99" i="2"/>
  <c r="O100" i="2"/>
  <c r="O98" i="2"/>
  <c r="L99" i="2"/>
  <c r="L100" i="2"/>
  <c r="L98" i="2"/>
  <c r="AI95" i="2"/>
  <c r="AJ95" i="2" s="1"/>
  <c r="AI96" i="2"/>
  <c r="AJ96" i="2" s="1"/>
  <c r="X95" i="2"/>
  <c r="X96" i="2"/>
  <c r="X94" i="2"/>
  <c r="U95" i="2"/>
  <c r="U96" i="2"/>
  <c r="U94" i="2"/>
  <c r="AQ96" i="2"/>
  <c r="AQ95" i="2"/>
  <c r="AQ94" i="2"/>
  <c r="AI94" i="2"/>
  <c r="R95" i="2"/>
  <c r="R96" i="2"/>
  <c r="R94" i="2"/>
  <c r="O95" i="2"/>
  <c r="O96" i="2"/>
  <c r="O94" i="2"/>
  <c r="L95" i="2"/>
  <c r="L96" i="2"/>
  <c r="L94" i="2"/>
  <c r="AQ90" i="2"/>
  <c r="AQ89" i="2"/>
  <c r="AQ88" i="2"/>
  <c r="AQ87" i="2"/>
  <c r="AQ86" i="2"/>
  <c r="AQ85" i="2"/>
  <c r="AI90" i="2"/>
  <c r="AJ90" i="2" s="1"/>
  <c r="AI89" i="2"/>
  <c r="AJ89" i="2" s="1"/>
  <c r="AI88" i="2"/>
  <c r="AJ88" i="2" s="1"/>
  <c r="AI87" i="2"/>
  <c r="AJ87" i="2" s="1"/>
  <c r="AI86" i="2"/>
  <c r="AJ86" i="2" s="1"/>
  <c r="AI85" i="2"/>
  <c r="X90" i="2"/>
  <c r="X89" i="2"/>
  <c r="X88" i="2"/>
  <c r="X87" i="2"/>
  <c r="X86" i="2"/>
  <c r="X85" i="2"/>
  <c r="U90" i="2"/>
  <c r="U89" i="2"/>
  <c r="U88" i="2"/>
  <c r="U87" i="2"/>
  <c r="U86" i="2"/>
  <c r="U85" i="2"/>
  <c r="R90" i="2"/>
  <c r="R89" i="2"/>
  <c r="R88" i="2"/>
  <c r="R87" i="2"/>
  <c r="R86" i="2"/>
  <c r="R85" i="2"/>
  <c r="O90" i="2"/>
  <c r="O89" i="2"/>
  <c r="O88" i="2"/>
  <c r="O87" i="2"/>
  <c r="O86" i="2"/>
  <c r="O85" i="2"/>
  <c r="AP58" i="2" l="1"/>
  <c r="AP57" i="2" s="1"/>
  <c r="AP81" i="2" s="1"/>
  <c r="AQ59" i="2"/>
  <c r="AG95" i="2"/>
  <c r="AR95" i="2" s="1"/>
  <c r="AG96" i="2"/>
  <c r="AR96" i="2" s="1"/>
  <c r="AG285" i="2"/>
  <c r="AR285" i="2" s="1"/>
  <c r="AG107" i="2"/>
  <c r="AR107" i="2" s="1"/>
  <c r="AG172" i="2"/>
  <c r="AR172" i="2" s="1"/>
  <c r="AG286" i="2"/>
  <c r="AR286" i="2" s="1"/>
  <c r="AG301" i="2"/>
  <c r="AR301" i="2" s="1"/>
  <c r="AR308" i="2"/>
  <c r="AR289" i="2"/>
  <c r="AG102" i="2"/>
  <c r="AR102" i="2" s="1"/>
  <c r="AG129" i="2"/>
  <c r="AG153" i="2"/>
  <c r="AR153" i="2" s="1"/>
  <c r="AG164" i="2"/>
  <c r="AR164" i="2" s="1"/>
  <c r="AG168" i="2"/>
  <c r="AR168" i="2" s="1"/>
  <c r="AG165" i="2"/>
  <c r="AR165" i="2" s="1"/>
  <c r="AG167" i="2"/>
  <c r="AR167" i="2" s="1"/>
  <c r="AG169" i="2"/>
  <c r="AR169" i="2" s="1"/>
  <c r="AG106" i="2"/>
  <c r="AR106" i="2" s="1"/>
  <c r="AG126" i="2"/>
  <c r="AG128" i="2"/>
  <c r="AR132" i="2"/>
  <c r="AG103" i="2"/>
  <c r="AR103" i="2" s="1"/>
  <c r="AG105" i="2"/>
  <c r="AR105" i="2" s="1"/>
  <c r="AG127" i="2"/>
  <c r="AG152" i="2"/>
  <c r="AR152" i="2" s="1"/>
  <c r="AG166" i="2"/>
  <c r="AR166" i="2" s="1"/>
  <c r="AG170" i="2"/>
  <c r="AR170" i="2" s="1"/>
  <c r="AG209" i="2"/>
  <c r="AR209" i="2" s="1"/>
  <c r="AG276" i="2"/>
  <c r="AR276" i="2" s="1"/>
  <c r="AR281" i="2"/>
  <c r="AI84" i="2"/>
  <c r="AJ85" i="2"/>
  <c r="AJ94" i="2"/>
  <c r="AI93" i="2"/>
  <c r="AG210" i="2"/>
  <c r="AR210" i="2" s="1"/>
  <c r="AR280" i="2"/>
  <c r="AG94" i="2"/>
  <c r="AG208" i="2"/>
  <c r="AR208" i="2" s="1"/>
  <c r="AR307" i="2"/>
  <c r="AG313" i="2"/>
  <c r="AR313" i="2" s="1"/>
  <c r="AG288" i="2"/>
  <c r="AR288" i="2" s="1"/>
  <c r="AR279" i="2"/>
  <c r="AR278" i="2"/>
  <c r="AG274" i="2"/>
  <c r="AR274" i="2" s="1"/>
  <c r="AG275" i="2"/>
  <c r="AR275" i="2" s="1"/>
  <c r="AG259" i="2"/>
  <c r="AR259" i="2" s="1"/>
  <c r="AG260" i="2"/>
  <c r="AR260" i="2" s="1"/>
  <c r="AG262" i="2"/>
  <c r="AR262" i="2" s="1"/>
  <c r="AG261" i="2"/>
  <c r="AR261" i="2" s="1"/>
  <c r="AG263" i="2"/>
  <c r="AR263" i="2" s="1"/>
  <c r="AG257" i="2"/>
  <c r="AR257" i="2" s="1"/>
  <c r="AG256" i="2"/>
  <c r="AR256" i="2" s="1"/>
  <c r="AR218" i="2"/>
  <c r="AR217" i="2"/>
  <c r="AR219" i="2"/>
  <c r="AG212" i="2"/>
  <c r="AR212" i="2" s="1"/>
  <c r="AG213" i="2"/>
  <c r="AR213" i="2" s="1"/>
  <c r="AG214" i="2"/>
  <c r="AR214" i="2" s="1"/>
  <c r="AG215" i="2"/>
  <c r="AR215" i="2" s="1"/>
  <c r="AG173" i="2"/>
  <c r="AR173" i="2" s="1"/>
  <c r="AG115" i="2"/>
  <c r="AR115" i="2" s="1"/>
  <c r="AG114" i="2"/>
  <c r="AR114" i="2" s="1"/>
  <c r="AG113" i="2"/>
  <c r="AR113" i="2" s="1"/>
  <c r="AR315" i="2" l="1"/>
  <c r="AI109" i="2"/>
  <c r="AR94" i="2"/>
  <c r="AQ77" i="2"/>
  <c r="AQ76" i="2"/>
  <c r="AJ77" i="2"/>
  <c r="AJ76" i="2"/>
  <c r="X77" i="2"/>
  <c r="X76" i="2"/>
  <c r="U77" i="2"/>
  <c r="U76" i="2"/>
  <c r="R77" i="2"/>
  <c r="R76" i="2"/>
  <c r="O77" i="2"/>
  <c r="O76" i="2"/>
  <c r="L77" i="2"/>
  <c r="L76" i="2"/>
  <c r="AQ71" i="2"/>
  <c r="AQ72" i="2"/>
  <c r="AQ73" i="2"/>
  <c r="AQ74" i="2"/>
  <c r="AQ70" i="2"/>
  <c r="AJ71" i="2"/>
  <c r="AJ72" i="2"/>
  <c r="AJ73" i="2"/>
  <c r="AJ74" i="2"/>
  <c r="AG73" i="2"/>
  <c r="X71" i="2"/>
  <c r="X72" i="2"/>
  <c r="X73" i="2"/>
  <c r="X74" i="2"/>
  <c r="X70" i="2"/>
  <c r="U71" i="2"/>
  <c r="U72" i="2"/>
  <c r="U73" i="2"/>
  <c r="U74" i="2"/>
  <c r="U70" i="2"/>
  <c r="R71" i="2"/>
  <c r="R72" i="2"/>
  <c r="R73" i="2"/>
  <c r="R74" i="2"/>
  <c r="R70" i="2"/>
  <c r="O71" i="2"/>
  <c r="O72" i="2"/>
  <c r="O73" i="2"/>
  <c r="O74" i="2"/>
  <c r="O70" i="2"/>
  <c r="L71" i="2"/>
  <c r="L72" i="2"/>
  <c r="L73" i="2"/>
  <c r="L74" i="2"/>
  <c r="L70" i="2"/>
  <c r="AQ64" i="2"/>
  <c r="AJ65" i="2"/>
  <c r="AJ66" i="2"/>
  <c r="AJ67" i="2"/>
  <c r="AJ64" i="2"/>
  <c r="X65" i="2"/>
  <c r="X66" i="2"/>
  <c r="X67" i="2"/>
  <c r="X64" i="2"/>
  <c r="U65" i="2"/>
  <c r="U66" i="2"/>
  <c r="U67" i="2"/>
  <c r="U64" i="2"/>
  <c r="R65" i="2"/>
  <c r="R66" i="2"/>
  <c r="R67" i="2"/>
  <c r="R64" i="2"/>
  <c r="O65" i="2"/>
  <c r="O66" i="2"/>
  <c r="O67" i="2"/>
  <c r="O64" i="2"/>
  <c r="L65" i="2"/>
  <c r="L66" i="2"/>
  <c r="L67" i="2"/>
  <c r="L64" i="2"/>
  <c r="AQ58" i="2"/>
  <c r="AN59" i="2"/>
  <c r="AN60" i="2"/>
  <c r="AN58" i="2"/>
  <c r="AJ59" i="2"/>
  <c r="AJ60" i="2"/>
  <c r="AJ58" i="2"/>
  <c r="X59" i="2"/>
  <c r="X60" i="2"/>
  <c r="X58" i="2"/>
  <c r="U59" i="2"/>
  <c r="U60" i="2"/>
  <c r="U58" i="2"/>
  <c r="R59" i="2"/>
  <c r="R60" i="2"/>
  <c r="R58" i="2"/>
  <c r="O59" i="2"/>
  <c r="O60" i="2"/>
  <c r="O58" i="2"/>
  <c r="L59" i="2"/>
  <c r="L60" i="2"/>
  <c r="L58" i="2"/>
  <c r="AN41" i="2"/>
  <c r="AN39" i="2"/>
  <c r="AN42" i="2"/>
  <c r="AN43" i="2"/>
  <c r="AN38" i="2"/>
  <c r="AQ39" i="2"/>
  <c r="AQ40" i="2"/>
  <c r="AQ41" i="2"/>
  <c r="AQ42" i="2"/>
  <c r="AQ43" i="2"/>
  <c r="AQ38" i="2"/>
  <c r="AJ39" i="2"/>
  <c r="AJ40" i="2"/>
  <c r="AJ41" i="2"/>
  <c r="AJ42" i="2"/>
  <c r="AJ43" i="2"/>
  <c r="AJ38" i="2"/>
  <c r="X39" i="2"/>
  <c r="X40" i="2"/>
  <c r="X41" i="2"/>
  <c r="X42" i="2"/>
  <c r="X43" i="2"/>
  <c r="X38" i="2"/>
  <c r="U39" i="2"/>
  <c r="U40" i="2"/>
  <c r="U41" i="2"/>
  <c r="U42" i="2"/>
  <c r="U43" i="2"/>
  <c r="U38" i="2"/>
  <c r="R39" i="2"/>
  <c r="R40" i="2"/>
  <c r="R41" i="2"/>
  <c r="R42" i="2"/>
  <c r="R43" i="2"/>
  <c r="R38" i="2"/>
  <c r="O39" i="2"/>
  <c r="O40" i="2"/>
  <c r="O41" i="2"/>
  <c r="O42" i="2"/>
  <c r="O43" i="2"/>
  <c r="O38" i="2"/>
  <c r="L39" i="2"/>
  <c r="L40" i="2"/>
  <c r="L41" i="2"/>
  <c r="L42" i="2"/>
  <c r="L43" i="2"/>
  <c r="L38" i="2"/>
  <c r="AN36" i="2"/>
  <c r="AN35" i="2"/>
  <c r="AN34" i="2"/>
  <c r="AQ34" i="2"/>
  <c r="AQ35" i="2"/>
  <c r="AQ36" i="2"/>
  <c r="AQ33" i="2"/>
  <c r="AI35" i="2"/>
  <c r="AJ35" i="2" s="1"/>
  <c r="AJ36" i="2"/>
  <c r="AI33" i="2"/>
  <c r="X34" i="2"/>
  <c r="X35" i="2"/>
  <c r="X36" i="2"/>
  <c r="X33" i="2"/>
  <c r="U34" i="2"/>
  <c r="U35" i="2"/>
  <c r="U36" i="2"/>
  <c r="U33" i="2"/>
  <c r="R34" i="2"/>
  <c r="R35" i="2"/>
  <c r="R36" i="2"/>
  <c r="R33" i="2"/>
  <c r="O34" i="2"/>
  <c r="O35" i="2"/>
  <c r="O36" i="2"/>
  <c r="O33" i="2"/>
  <c r="L34" i="2"/>
  <c r="L35" i="2"/>
  <c r="L36" i="2"/>
  <c r="L33" i="2"/>
  <c r="AN28" i="2"/>
  <c r="AN27" i="2"/>
  <c r="AJ28" i="2"/>
  <c r="AJ27" i="2"/>
  <c r="X28" i="2"/>
  <c r="X27" i="2"/>
  <c r="U28" i="2"/>
  <c r="U27" i="2"/>
  <c r="R28" i="2"/>
  <c r="R27" i="2"/>
  <c r="O28" i="2"/>
  <c r="O27" i="2"/>
  <c r="L28" i="2"/>
  <c r="L27" i="2"/>
  <c r="AN19" i="2"/>
  <c r="AQ19" i="2" s="1"/>
  <c r="AN18" i="2"/>
  <c r="AP18" i="2" s="1"/>
  <c r="AQ18" i="2" s="1"/>
  <c r="AJ19" i="2"/>
  <c r="AJ18" i="2"/>
  <c r="X19" i="2"/>
  <c r="X18" i="2"/>
  <c r="AN13" i="2"/>
  <c r="AN14" i="2"/>
  <c r="AN15" i="2"/>
  <c r="AN16" i="2"/>
  <c r="AN12" i="2"/>
  <c r="AJ13" i="2"/>
  <c r="AJ14" i="2"/>
  <c r="AJ15" i="2"/>
  <c r="AJ16" i="2"/>
  <c r="AJ12" i="2"/>
  <c r="AQ13" i="2"/>
  <c r="AQ14" i="2"/>
  <c r="AQ15" i="2"/>
  <c r="AQ16" i="2"/>
  <c r="AQ12" i="2"/>
  <c r="AR74" i="2" l="1"/>
  <c r="AR24" i="2"/>
  <c r="AG71" i="2"/>
  <c r="AR71" i="2" s="1"/>
  <c r="AG28" i="2"/>
  <c r="AR28" i="2" s="1"/>
  <c r="AG72" i="2"/>
  <c r="AR72" i="2" s="1"/>
  <c r="AG67" i="2"/>
  <c r="AR67" i="2" s="1"/>
  <c r="AG65" i="2"/>
  <c r="AR65" i="2" s="1"/>
  <c r="AR60" i="2"/>
  <c r="AG33" i="2"/>
  <c r="AG42" i="2"/>
  <c r="AR42" i="2" s="1"/>
  <c r="AG40" i="2"/>
  <c r="AG58" i="2"/>
  <c r="AR58" i="2" s="1"/>
  <c r="AR12" i="2"/>
  <c r="AG13" i="2"/>
  <c r="AR13" i="2" s="1"/>
  <c r="AG27" i="2"/>
  <c r="AR27" i="2" s="1"/>
  <c r="AG43" i="2"/>
  <c r="AR43" i="2" s="1"/>
  <c r="AG64" i="2"/>
  <c r="AR64" i="2" s="1"/>
  <c r="AG77" i="2"/>
  <c r="AR77" i="2" s="1"/>
  <c r="AR59" i="2"/>
  <c r="AG70" i="2"/>
  <c r="AN33" i="2"/>
  <c r="AK32" i="2"/>
  <c r="AK48" i="2" s="1"/>
  <c r="AG36" i="2"/>
  <c r="AR36" i="2" s="1"/>
  <c r="AG15" i="2"/>
  <c r="AR15" i="2" s="1"/>
  <c r="AJ33" i="2"/>
  <c r="AG16" i="2"/>
  <c r="AR16" i="2" s="1"/>
  <c r="AN17" i="2"/>
  <c r="AG35" i="2"/>
  <c r="AR35" i="2" s="1"/>
  <c r="AG34" i="2"/>
  <c r="AN40" i="2"/>
  <c r="AG76" i="2"/>
  <c r="AR76" i="2" s="1"/>
  <c r="AR73" i="2"/>
  <c r="AI34" i="2"/>
  <c r="AJ34" i="2" s="1"/>
  <c r="AG41" i="2"/>
  <c r="AR41" i="2" s="1"/>
  <c r="AG39" i="2"/>
  <c r="AR39" i="2" s="1"/>
  <c r="AG14" i="2"/>
  <c r="AR14" i="2" s="1"/>
  <c r="AG38" i="2"/>
  <c r="AR38" i="2" s="1"/>
  <c r="AG66" i="2"/>
  <c r="AR66" i="2" s="1"/>
  <c r="AR40" i="2" l="1"/>
  <c r="AR33" i="2"/>
  <c r="AR34" i="2"/>
  <c r="AI32" i="2"/>
  <c r="AI48" i="2" s="1"/>
  <c r="AJ70" i="2"/>
  <c r="AR70" i="2" s="1"/>
  <c r="AI69" i="2"/>
  <c r="AI81" i="2" s="1"/>
  <c r="AQ93" i="2"/>
  <c r="AQ97" i="2"/>
  <c r="AQ101" i="2"/>
  <c r="AQ104" i="2"/>
  <c r="AQ84" i="2"/>
  <c r="AQ109" i="2" l="1"/>
  <c r="Q18" i="3" l="1"/>
  <c r="Q20" i="3" s="1"/>
  <c r="U287" i="2"/>
  <c r="AQ287" i="2"/>
  <c r="AN287" i="2"/>
  <c r="AJ287" i="2"/>
  <c r="X287" i="2"/>
  <c r="R287" i="2"/>
  <c r="O287" i="2"/>
  <c r="L287" i="2"/>
  <c r="AJ112" i="2"/>
  <c r="AJ122" i="2" s="1"/>
  <c r="AN112" i="2"/>
  <c r="AN122" i="2" s="1"/>
  <c r="AQ112" i="2"/>
  <c r="AQ122" i="2" s="1"/>
  <c r="X112" i="2"/>
  <c r="X122" i="2" s="1"/>
  <c r="U112" i="2"/>
  <c r="U122" i="2" s="1"/>
  <c r="R112" i="2"/>
  <c r="R122" i="2" s="1"/>
  <c r="O112" i="2"/>
  <c r="O122" i="2" s="1"/>
  <c r="L112" i="2"/>
  <c r="L122" i="2" s="1"/>
  <c r="R18" i="3" l="1"/>
  <c r="O18" i="3"/>
  <c r="AG287" i="2"/>
  <c r="AG112" i="2"/>
  <c r="U312" i="2"/>
  <c r="R312" i="2"/>
  <c r="X312" i="2"/>
  <c r="AN312" i="2"/>
  <c r="L312" i="2"/>
  <c r="AJ312" i="2"/>
  <c r="AQ312" i="2"/>
  <c r="O312" i="2"/>
  <c r="AR112" i="2" l="1"/>
  <c r="AG122" i="2"/>
  <c r="AR122" i="2" s="1"/>
  <c r="S17" i="3" s="1"/>
  <c r="AR287" i="2"/>
  <c r="AG312" i="2"/>
  <c r="AR312" i="2" s="1"/>
  <c r="U28" i="3" l="1"/>
  <c r="AM49" i="2"/>
  <c r="AM317" i="2" s="1"/>
  <c r="AN26" i="2"/>
  <c r="U36" i="3" l="1"/>
  <c r="N26" i="3"/>
  <c r="L306" i="2"/>
  <c r="L277" i="2"/>
  <c r="L273" i="2"/>
  <c r="L284" i="2"/>
  <c r="L300" i="2"/>
  <c r="L296" i="2" l="1"/>
  <c r="L314" i="2"/>
  <c r="N27" i="3"/>
  <c r="N11" i="3"/>
  <c r="AL49" i="2"/>
  <c r="Q35" i="3"/>
  <c r="L315" i="2" l="1"/>
  <c r="N35" i="3"/>
  <c r="K28" i="3"/>
  <c r="N28" i="3"/>
  <c r="Q28" i="3"/>
  <c r="E10" i="18" s="1"/>
  <c r="E12" i="18"/>
  <c r="N36" i="3" l="1"/>
  <c r="L211" i="2"/>
  <c r="L216" i="2"/>
  <c r="L207" i="2"/>
  <c r="L171" i="2"/>
  <c r="L247" i="2" l="1"/>
  <c r="L163" i="2"/>
  <c r="L204" i="2" s="1"/>
  <c r="L101" i="2" l="1"/>
  <c r="L104" i="2"/>
  <c r="L63" i="2" l="1"/>
  <c r="L32" i="2" l="1"/>
  <c r="K49" i="2" l="1"/>
  <c r="L11" i="2"/>
  <c r="L37" i="2"/>
  <c r="L48" i="2" s="1"/>
  <c r="L69" i="2"/>
  <c r="L26" i="2" l="1"/>
  <c r="L93" i="2"/>
  <c r="L255" i="2"/>
  <c r="L258" i="2"/>
  <c r="L250" i="2"/>
  <c r="L97" i="2"/>
  <c r="L75" i="2"/>
  <c r="L264" i="2" l="1"/>
  <c r="L265" i="2" s="1"/>
  <c r="L57" i="2"/>
  <c r="L81" i="2" s="1"/>
  <c r="O284" i="2" l="1"/>
  <c r="AJ284" i="2"/>
  <c r="AJ300" i="2"/>
  <c r="O277" i="2"/>
  <c r="AJ273" i="2"/>
  <c r="AJ306" i="2"/>
  <c r="AJ277" i="2"/>
  <c r="R277" i="2"/>
  <c r="AQ277" i="2"/>
  <c r="R284" i="2"/>
  <c r="AQ284" i="2"/>
  <c r="U284" i="2"/>
  <c r="AQ306" i="2"/>
  <c r="AQ300" i="2"/>
  <c r="U277" i="2"/>
  <c r="AJ296" i="2" l="1"/>
  <c r="AQ314" i="2"/>
  <c r="AJ314" i="2"/>
  <c r="X273" i="2"/>
  <c r="O273" i="2"/>
  <c r="O296" i="2" s="1"/>
  <c r="AQ273" i="2"/>
  <c r="AQ296" i="2" s="1"/>
  <c r="R273" i="2"/>
  <c r="R296" i="2" s="1"/>
  <c r="O306" i="2"/>
  <c r="O300" i="2"/>
  <c r="U300" i="2"/>
  <c r="AG277" i="2"/>
  <c r="U273" i="2"/>
  <c r="U296" i="2" s="1"/>
  <c r="U306" i="2"/>
  <c r="X300" i="2"/>
  <c r="X277" i="2"/>
  <c r="X284" i="2"/>
  <c r="R306" i="2"/>
  <c r="AJ315" i="2" l="1"/>
  <c r="AQ315" i="2"/>
  <c r="X296" i="2"/>
  <c r="AF314" i="2"/>
  <c r="U314" i="2"/>
  <c r="U315" i="2" s="1"/>
  <c r="AG284" i="2"/>
  <c r="O314" i="2"/>
  <c r="O315" i="2" s="1"/>
  <c r="R33" i="3"/>
  <c r="L34" i="3"/>
  <c r="AG273" i="2"/>
  <c r="L33" i="3"/>
  <c r="R34" i="3"/>
  <c r="X306" i="2"/>
  <c r="X314" i="2" s="1"/>
  <c r="R300" i="2"/>
  <c r="R314" i="2" s="1"/>
  <c r="R315" i="2" s="1"/>
  <c r="X315" i="2" l="1"/>
  <c r="AF315" i="2"/>
  <c r="AG296" i="2"/>
  <c r="P35" i="3"/>
  <c r="R35" i="3"/>
  <c r="J35" i="3"/>
  <c r="AG306" i="2"/>
  <c r="AE314" i="2"/>
  <c r="AE315" i="2" l="1"/>
  <c r="AG300" i="2"/>
  <c r="AG314" i="2" s="1"/>
  <c r="AG315" i="2" s="1"/>
  <c r="E11" i="18"/>
  <c r="G12" i="18" s="1"/>
  <c r="G13" i="18" s="1"/>
  <c r="I33" i="3"/>
  <c r="T33" i="3" s="1"/>
  <c r="K35" i="3" l="1"/>
  <c r="L35" i="3" l="1"/>
  <c r="D12" i="18"/>
  <c r="G35" i="3" l="1"/>
  <c r="K47" i="3" l="1"/>
  <c r="C11" i="18"/>
  <c r="AJ216" i="2" l="1"/>
  <c r="AJ171" i="2"/>
  <c r="AJ207" i="2"/>
  <c r="AJ211" i="2"/>
  <c r="AQ211" i="2"/>
  <c r="AQ216" i="2"/>
  <c r="AJ247" i="2" l="1"/>
  <c r="L26" i="3"/>
  <c r="R26" i="3"/>
  <c r="AQ207" i="2"/>
  <c r="AQ247" i="2" s="1"/>
  <c r="AN216" i="2"/>
  <c r="AN211" i="2"/>
  <c r="AJ163" i="2" l="1"/>
  <c r="AJ204" i="2" s="1"/>
  <c r="U211" i="2"/>
  <c r="O171" i="2"/>
  <c r="L25" i="3" l="1"/>
  <c r="O163" i="2"/>
  <c r="O204" i="2" s="1"/>
  <c r="X216" i="2"/>
  <c r="X211" i="2"/>
  <c r="U216" i="2"/>
  <c r="R216" i="2"/>
  <c r="O216" i="2"/>
  <c r="O207" i="2" l="1"/>
  <c r="O211" i="2"/>
  <c r="R211" i="2"/>
  <c r="AG211" i="2"/>
  <c r="AR211" i="2" s="1"/>
  <c r="U207" i="2"/>
  <c r="U247" i="2" s="1"/>
  <c r="M26" i="3"/>
  <c r="O26" i="3" s="1"/>
  <c r="AN207" i="2"/>
  <c r="AN247" i="2" s="1"/>
  <c r="AG216" i="2" l="1"/>
  <c r="R207" i="2"/>
  <c r="R247" i="2" s="1"/>
  <c r="AR216" i="2" l="1"/>
  <c r="X207" i="2"/>
  <c r="X247" i="2" s="1"/>
  <c r="AG207" i="2"/>
  <c r="AR207" i="2" l="1"/>
  <c r="AJ104" i="2" l="1"/>
  <c r="AJ97" i="2"/>
  <c r="AJ93" i="2" l="1"/>
  <c r="AJ84" i="2"/>
  <c r="AJ109" i="2" l="1"/>
  <c r="R17" i="3"/>
  <c r="L17" i="3"/>
  <c r="R104" i="2"/>
  <c r="X104" i="2"/>
  <c r="O104" i="2"/>
  <c r="O84" i="2" l="1"/>
  <c r="O93" i="2"/>
  <c r="R93" i="2"/>
  <c r="R84" i="2"/>
  <c r="U84" i="2"/>
  <c r="U104" i="2"/>
  <c r="X84" i="2"/>
  <c r="O101" i="2"/>
  <c r="O97" i="2"/>
  <c r="R101" i="2"/>
  <c r="R97" i="2"/>
  <c r="U101" i="2"/>
  <c r="U93" i="2"/>
  <c r="U109" i="2" l="1"/>
  <c r="O109" i="2"/>
  <c r="R109" i="2"/>
  <c r="AF109" i="2"/>
  <c r="X101" i="2"/>
  <c r="AG101" i="2"/>
  <c r="X97" i="2"/>
  <c r="X93" i="2"/>
  <c r="X109" i="2" l="1"/>
  <c r="AG104" i="2"/>
  <c r="AG93" i="2"/>
  <c r="AQ63" i="2" l="1"/>
  <c r="X63" i="2" l="1"/>
  <c r="AN104" i="2" l="1"/>
  <c r="AR104" i="2" s="1"/>
  <c r="AN101" i="2"/>
  <c r="AR101" i="2" s="1"/>
  <c r="AQ255" i="2" l="1"/>
  <c r="AQ171" i="2"/>
  <c r="AQ75" i="2"/>
  <c r="AJ250" i="2" l="1"/>
  <c r="AJ258" i="2"/>
  <c r="AJ255" i="2"/>
  <c r="AQ258" i="2"/>
  <c r="AQ250" i="2"/>
  <c r="AQ163" i="2"/>
  <c r="AQ204" i="2" s="1"/>
  <c r="AN93" i="2"/>
  <c r="AQ57" i="2"/>
  <c r="AN171" i="2"/>
  <c r="AN97" i="2"/>
  <c r="AP17" i="2"/>
  <c r="AR93" i="2" l="1"/>
  <c r="AQ17" i="2"/>
  <c r="AP29" i="2"/>
  <c r="AQ264" i="2"/>
  <c r="AQ265" i="2" s="1"/>
  <c r="AJ264" i="2"/>
  <c r="AJ265" i="2" s="1"/>
  <c r="R25" i="3"/>
  <c r="AN75" i="2"/>
  <c r="AN63" i="2"/>
  <c r="AN300" i="2"/>
  <c r="AN306" i="2"/>
  <c r="AN258" i="2"/>
  <c r="AN284" i="2"/>
  <c r="AN255" i="2"/>
  <c r="AN69" i="2"/>
  <c r="AN277" i="2"/>
  <c r="AN37" i="2"/>
  <c r="AJ17" i="2"/>
  <c r="AR284" i="2" l="1"/>
  <c r="AR306" i="2"/>
  <c r="AN314" i="2"/>
  <c r="AR300" i="2"/>
  <c r="AR277" i="2"/>
  <c r="AJ37" i="2"/>
  <c r="O255" i="2"/>
  <c r="AJ63" i="2"/>
  <c r="AJ69" i="2"/>
  <c r="AJ75" i="2"/>
  <c r="AN163" i="2"/>
  <c r="AN204" i="2" s="1"/>
  <c r="E7" i="18"/>
  <c r="AN273" i="2"/>
  <c r="AN296" i="2" s="1"/>
  <c r="AR296" i="2" s="1"/>
  <c r="O25" i="3"/>
  <c r="AN250" i="2"/>
  <c r="AN264" i="2" s="1"/>
  <c r="AJ26" i="2"/>
  <c r="AN315" i="2" l="1"/>
  <c r="AN265" i="2"/>
  <c r="AR314" i="2"/>
  <c r="R27" i="3"/>
  <c r="R28" i="3" s="1"/>
  <c r="P28" i="3"/>
  <c r="L27" i="3"/>
  <c r="L28" i="3" s="1"/>
  <c r="J28" i="3"/>
  <c r="O34" i="3"/>
  <c r="AJ11" i="2"/>
  <c r="AJ29" i="2" s="1"/>
  <c r="AQ11" i="2"/>
  <c r="AQ29" i="2" s="1"/>
  <c r="AJ32" i="2"/>
  <c r="AJ48" i="2" s="1"/>
  <c r="J11" i="3"/>
  <c r="AH49" i="2"/>
  <c r="P11" i="3"/>
  <c r="AO49" i="2"/>
  <c r="O32" i="2"/>
  <c r="O26" i="2"/>
  <c r="O17" i="2"/>
  <c r="AF81" i="2"/>
  <c r="D10" i="18"/>
  <c r="U255" i="2"/>
  <c r="U75" i="2"/>
  <c r="U250" i="2"/>
  <c r="U258" i="2"/>
  <c r="U26" i="2"/>
  <c r="X37" i="2"/>
  <c r="X255" i="2"/>
  <c r="O10" i="3"/>
  <c r="AN32" i="2"/>
  <c r="AN48" i="2" s="1"/>
  <c r="AN84" i="2"/>
  <c r="AN109" i="2" s="1"/>
  <c r="AN57" i="2"/>
  <c r="AN81" i="2" s="1"/>
  <c r="AR273" i="2"/>
  <c r="X17" i="2"/>
  <c r="AN11" i="2"/>
  <c r="AN29" i="2" s="1"/>
  <c r="O37" i="2"/>
  <c r="R75" i="2"/>
  <c r="U171" i="2"/>
  <c r="O75" i="2"/>
  <c r="R37" i="2"/>
  <c r="O69" i="2"/>
  <c r="R69" i="2"/>
  <c r="U17" i="2"/>
  <c r="R258" i="2"/>
  <c r="O258" i="2"/>
  <c r="R171" i="2"/>
  <c r="O63" i="2"/>
  <c r="R255" i="2"/>
  <c r="R63" i="2"/>
  <c r="O48" i="2" l="1"/>
  <c r="M35" i="3"/>
  <c r="J36" i="3"/>
  <c r="P36" i="3"/>
  <c r="U264" i="2"/>
  <c r="O27" i="3"/>
  <c r="O28" i="3" s="1"/>
  <c r="M28" i="3"/>
  <c r="D9" i="18" s="1"/>
  <c r="O17" i="3"/>
  <c r="E9" i="18"/>
  <c r="AQ32" i="2"/>
  <c r="K11" i="3"/>
  <c r="AI49" i="2"/>
  <c r="AK49" i="2"/>
  <c r="N49" i="2"/>
  <c r="O250" i="2"/>
  <c r="O264" i="2" s="1"/>
  <c r="R250" i="2"/>
  <c r="R264" i="2" s="1"/>
  <c r="R163" i="2"/>
  <c r="R204" i="2" s="1"/>
  <c r="AG255" i="2"/>
  <c r="AR255" i="2" s="1"/>
  <c r="T49" i="2"/>
  <c r="U63" i="2"/>
  <c r="AG63" i="2"/>
  <c r="AR63" i="2" s="1"/>
  <c r="U37" i="2"/>
  <c r="U163" i="2"/>
  <c r="U204" i="2" s="1"/>
  <c r="U32" i="2"/>
  <c r="X250" i="2"/>
  <c r="X32" i="2"/>
  <c r="X48" i="2" s="1"/>
  <c r="X20" i="2"/>
  <c r="X26" i="2"/>
  <c r="O33" i="3"/>
  <c r="O35" i="3" s="1"/>
  <c r="X163" i="2"/>
  <c r="X171" i="2"/>
  <c r="AG171" i="2"/>
  <c r="X75" i="2"/>
  <c r="S33" i="3"/>
  <c r="AF264" i="2"/>
  <c r="AF265" i="2" s="1"/>
  <c r="AN49" i="2"/>
  <c r="O20" i="2"/>
  <c r="AR171" i="2" l="1"/>
  <c r="X204" i="2"/>
  <c r="U265" i="2"/>
  <c r="AG75" i="2"/>
  <c r="AE81" i="2"/>
  <c r="U48" i="2"/>
  <c r="R265" i="2"/>
  <c r="AE264" i="2"/>
  <c r="AQ37" i="2"/>
  <c r="Q11" i="3"/>
  <c r="L11" i="3"/>
  <c r="O9" i="3"/>
  <c r="O11" i="3" s="1"/>
  <c r="M11" i="3"/>
  <c r="D5" i="18" s="1"/>
  <c r="D6" i="18"/>
  <c r="AJ49" i="2"/>
  <c r="W49" i="2"/>
  <c r="AG37" i="2"/>
  <c r="AJ57" i="2"/>
  <c r="O11" i="2"/>
  <c r="O29" i="2" s="1"/>
  <c r="M49" i="2"/>
  <c r="U11" i="2"/>
  <c r="U29" i="2" s="1"/>
  <c r="X258" i="2"/>
  <c r="X264" i="2" s="1"/>
  <c r="AG258" i="2"/>
  <c r="D7" i="18"/>
  <c r="O16" i="3"/>
  <c r="O20" i="3" s="1"/>
  <c r="E5" i="18"/>
  <c r="AG250" i="2"/>
  <c r="H28" i="3"/>
  <c r="V49" i="2"/>
  <c r="X11" i="2"/>
  <c r="X29" i="2" s="1"/>
  <c r="AG163" i="2"/>
  <c r="D11" i="18"/>
  <c r="AG204" i="2" l="1"/>
  <c r="AR204" i="2" s="1"/>
  <c r="AR163" i="2"/>
  <c r="AJ81" i="2"/>
  <c r="AR75" i="2"/>
  <c r="AQ48" i="2"/>
  <c r="O36" i="3"/>
  <c r="M36" i="3"/>
  <c r="X265" i="2"/>
  <c r="AR258" i="2"/>
  <c r="AG264" i="2"/>
  <c r="AR37" i="2"/>
  <c r="AG32" i="2"/>
  <c r="AG48" i="2" s="1"/>
  <c r="O49" i="2"/>
  <c r="K36" i="3"/>
  <c r="AP49" i="2"/>
  <c r="R11" i="3"/>
  <c r="E6" i="18"/>
  <c r="X49" i="2"/>
  <c r="O57" i="2"/>
  <c r="O81" i="2" s="1"/>
  <c r="R32" i="2"/>
  <c r="R48" i="2" s="1"/>
  <c r="R57" i="2"/>
  <c r="S49" i="2"/>
  <c r="U49" i="2"/>
  <c r="U57" i="2"/>
  <c r="L46" i="3"/>
  <c r="C10" i="18"/>
  <c r="X57" i="2"/>
  <c r="AR250" i="2"/>
  <c r="AQ49" i="2" l="1"/>
  <c r="AR48" i="2"/>
  <c r="R81" i="2"/>
  <c r="AR264" i="2"/>
  <c r="AR32" i="2"/>
  <c r="L16" i="3"/>
  <c r="L20" i="3" s="1"/>
  <c r="I27" i="3"/>
  <c r="T27" i="3" s="1"/>
  <c r="I10" i="3"/>
  <c r="T10" i="3" s="1"/>
  <c r="AG57" i="2"/>
  <c r="L36" i="3" l="1"/>
  <c r="S27" i="3"/>
  <c r="AR57" i="2"/>
  <c r="D8" i="18"/>
  <c r="S10" i="3"/>
  <c r="S25" i="3" l="1"/>
  <c r="I25" i="3"/>
  <c r="H45" i="3" l="1"/>
  <c r="H35" i="3" l="1"/>
  <c r="S34" i="3" l="1"/>
  <c r="S35" i="3" s="1"/>
  <c r="AS315" i="2"/>
  <c r="I34" i="3"/>
  <c r="T34" i="3" s="1"/>
  <c r="I35" i="3" l="1"/>
  <c r="T35" i="3"/>
  <c r="L47" i="3"/>
  <c r="C12" i="18"/>
  <c r="F11" i="18" s="1"/>
  <c r="U69" i="2" l="1"/>
  <c r="U81" i="2" s="1"/>
  <c r="AG26" i="2" l="1"/>
  <c r="AR26" i="2" s="1"/>
  <c r="R26" i="2"/>
  <c r="R20" i="2"/>
  <c r="R17" i="2"/>
  <c r="AF29" i="2" l="1"/>
  <c r="AG20" i="2"/>
  <c r="AR20" i="2" s="1"/>
  <c r="AQ69" i="2"/>
  <c r="AQ81" i="2" s="1"/>
  <c r="R11" i="2"/>
  <c r="R29" i="2" s="1"/>
  <c r="AF49" i="2" l="1"/>
  <c r="Q49" i="2"/>
  <c r="X69" i="2"/>
  <c r="AG11" i="2"/>
  <c r="X81" i="2" l="1"/>
  <c r="AG69" i="2"/>
  <c r="AG81" i="2" s="1"/>
  <c r="AR81" i="2" s="1"/>
  <c r="Q36" i="3"/>
  <c r="AR11" i="2"/>
  <c r="H11" i="3"/>
  <c r="AR69" i="2" l="1"/>
  <c r="R16" i="3"/>
  <c r="R20" i="3" s="1"/>
  <c r="H36" i="3"/>
  <c r="R36" i="3" l="1"/>
  <c r="E8" i="18"/>
  <c r="L44" i="3"/>
  <c r="C6" i="18"/>
  <c r="L45" i="3" l="1"/>
  <c r="C8" i="18"/>
  <c r="H60" i="3"/>
  <c r="E13" i="18" l="1"/>
  <c r="E14" i="18" s="1"/>
  <c r="H47" i="3" l="1"/>
  <c r="H46" i="3" l="1"/>
  <c r="D13" i="18" l="1"/>
  <c r="D14" i="18" s="1"/>
  <c r="R49" i="2"/>
  <c r="P49" i="2" l="1"/>
  <c r="M265" i="2" l="1"/>
  <c r="O223" i="2" l="1"/>
  <c r="O247" i="2" l="1"/>
  <c r="O265" i="2" s="1"/>
  <c r="AG223" i="2"/>
  <c r="AG247" i="2" s="1"/>
  <c r="AR247" i="2" s="1"/>
  <c r="AE265" i="2" l="1"/>
  <c r="AR223" i="2"/>
  <c r="AG265" i="2" l="1"/>
  <c r="S26" i="3"/>
  <c r="S28" i="3" s="1"/>
  <c r="I26" i="3"/>
  <c r="T26" i="3" s="1"/>
  <c r="G28" i="3"/>
  <c r="AR265" i="2" l="1"/>
  <c r="AS265" i="2" s="1"/>
  <c r="C9" i="18"/>
  <c r="F9" i="18" s="1"/>
  <c r="K46" i="3"/>
  <c r="T28" i="3"/>
  <c r="I28" i="3"/>
  <c r="AG19" i="2"/>
  <c r="AR19" i="2" s="1"/>
  <c r="L19" i="2"/>
  <c r="AG18" i="2"/>
  <c r="AR18" i="2" s="1"/>
  <c r="L18" i="2"/>
  <c r="L17" i="2" l="1"/>
  <c r="L29" i="2" s="1"/>
  <c r="L49" i="2" s="1"/>
  <c r="AE17" i="2"/>
  <c r="AG17" i="2" s="1"/>
  <c r="AG29" i="2" s="1"/>
  <c r="J49" i="2"/>
  <c r="AE29" i="2" l="1"/>
  <c r="AR17" i="2"/>
  <c r="AG49" i="2"/>
  <c r="AR49" i="2" s="1"/>
  <c r="S16" i="3" s="1"/>
  <c r="AR29" i="2"/>
  <c r="AE49" i="2" l="1"/>
  <c r="S9" i="3"/>
  <c r="S11" i="3" s="1"/>
  <c r="I9" i="3"/>
  <c r="T9" i="3" s="1"/>
  <c r="G11" i="3"/>
  <c r="T11" i="3" l="1"/>
  <c r="I11" i="3"/>
  <c r="K44" i="3"/>
  <c r="C5" i="18"/>
  <c r="AS49" i="2"/>
  <c r="F5" i="18" l="1"/>
  <c r="L86" i="2"/>
  <c r="AE86" i="2"/>
  <c r="AG86" i="2" s="1"/>
  <c r="AR86" i="2" s="1"/>
  <c r="L91" i="2"/>
  <c r="AE91" i="2"/>
  <c r="AG91" i="2" s="1"/>
  <c r="AR91" i="2" s="1"/>
  <c r="AE87" i="2"/>
  <c r="AG87" i="2" s="1"/>
  <c r="AR87" i="2" s="1"/>
  <c r="L87" i="2"/>
  <c r="AE92" i="2"/>
  <c r="AG92" i="2" s="1"/>
  <c r="AR92" i="2" s="1"/>
  <c r="L92" i="2"/>
  <c r="L90" i="2"/>
  <c r="AE90" i="2"/>
  <c r="AG90" i="2" s="1"/>
  <c r="AR90" i="2" s="1"/>
  <c r="AE85" i="2"/>
  <c r="AG85" i="2" s="1"/>
  <c r="AR85" i="2" s="1"/>
  <c r="L89" i="2"/>
  <c r="AE89" i="2"/>
  <c r="AG89" i="2" s="1"/>
  <c r="AR89" i="2" s="1"/>
  <c r="AE88" i="2"/>
  <c r="AG88" i="2" s="1"/>
  <c r="AR88" i="2" s="1"/>
  <c r="L88" i="2"/>
  <c r="L85" i="2"/>
  <c r="J84" i="2"/>
  <c r="L84" i="2" l="1"/>
  <c r="J109" i="2"/>
  <c r="J155" i="2" s="1"/>
  <c r="AE84" i="2"/>
  <c r="L109" i="2" l="1"/>
  <c r="L155" i="2" s="1"/>
  <c r="AG84" i="2"/>
  <c r="AR84" i="2" l="1"/>
  <c r="AE99" i="2" l="1"/>
  <c r="AG99" i="2" s="1"/>
  <c r="AR99" i="2" s="1"/>
  <c r="AD99" i="2"/>
  <c r="AE98" i="2"/>
  <c r="AG98" i="2" s="1"/>
  <c r="AR98" i="2" s="1"/>
  <c r="AE100" i="2"/>
  <c r="AG100" i="2" s="1"/>
  <c r="AR100" i="2" s="1"/>
  <c r="AD100" i="2"/>
  <c r="AD98" i="2"/>
  <c r="AB97" i="2"/>
  <c r="AE97" i="2" s="1"/>
  <c r="AE109" i="2" l="1"/>
  <c r="AE155" i="2" s="1"/>
  <c r="AG97" i="2"/>
  <c r="AD97" i="2"/>
  <c r="AD109" i="2" s="1"/>
  <c r="AB109" i="2"/>
  <c r="AB155" i="2" s="1"/>
  <c r="AR97" i="2" l="1"/>
  <c r="AG109" i="2"/>
  <c r="AR109" i="2" s="1"/>
  <c r="I36" i="3" l="1"/>
  <c r="C7" i="18"/>
  <c r="K45" i="3"/>
  <c r="G36" i="3"/>
  <c r="H59" i="3" s="1"/>
  <c r="T36" i="3" l="1"/>
  <c r="F7" i="18"/>
  <c r="F13" i="18" s="1"/>
  <c r="F14" i="18" s="1"/>
  <c r="C13" i="18"/>
  <c r="C14" i="18" s="1"/>
  <c r="H44" i="3"/>
  <c r="S36" i="3"/>
  <c r="H48" i="3" s="1"/>
  <c r="H61" i="3"/>
  <c r="I60" i="3" s="1"/>
  <c r="I51" i="3" l="1"/>
  <c r="M47" i="3"/>
  <c r="M46" i="3"/>
  <c r="M44" i="3"/>
  <c r="I59" i="3"/>
  <c r="M45" i="3"/>
  <c r="L125" i="2" l="1"/>
  <c r="L131" i="2" l="1"/>
  <c r="K317" i="2" l="1"/>
  <c r="M317" i="2" l="1"/>
  <c r="L146" i="2"/>
  <c r="O131" i="2"/>
  <c r="R125" i="2"/>
  <c r="O149" i="2" l="1"/>
  <c r="O146" i="2"/>
  <c r="P317" i="2" l="1"/>
  <c r="R131" i="2"/>
  <c r="U125" i="2"/>
  <c r="R149" i="2" l="1"/>
  <c r="R142" i="2"/>
  <c r="X125" i="2"/>
  <c r="S317" i="2" l="1"/>
  <c r="U131" i="2"/>
  <c r="AE317" i="2"/>
  <c r="V317" i="2" l="1"/>
  <c r="U149" i="2"/>
  <c r="U142" i="2"/>
  <c r="X131" i="2"/>
  <c r="AJ125" i="2"/>
  <c r="X149" i="2" l="1"/>
  <c r="X142" i="2"/>
  <c r="AG136" i="2"/>
  <c r="AN125" i="2"/>
  <c r="AH317" i="2" l="1"/>
  <c r="AJ149" i="2" l="1"/>
  <c r="AN149" i="2"/>
  <c r="AJ142" i="2"/>
  <c r="AK317" i="2"/>
  <c r="AJ136" i="2"/>
  <c r="AN136" i="2"/>
  <c r="AO125" i="2"/>
  <c r="AO154" i="2" s="1"/>
  <c r="AO155" i="2" s="1"/>
  <c r="AJ131" i="2" l="1"/>
  <c r="AO317" i="2" l="1"/>
  <c r="AN142" i="2"/>
  <c r="AQ136" i="2"/>
  <c r="AR136" i="2" s="1"/>
  <c r="L142" i="2" l="1"/>
  <c r="L149" i="2"/>
  <c r="L317" i="2" s="1"/>
  <c r="J317" i="2"/>
  <c r="AG149" i="2"/>
  <c r="AQ149" i="2"/>
  <c r="AR149" i="2" l="1"/>
  <c r="O130" i="2"/>
  <c r="N125" i="2"/>
  <c r="AF125" i="2" l="1"/>
  <c r="N154" i="2"/>
  <c r="O125" i="2"/>
  <c r="N155" i="2" l="1"/>
  <c r="N317" i="2" s="1"/>
  <c r="O154" i="2"/>
  <c r="O155" i="2" s="1"/>
  <c r="O317" i="2" s="1"/>
  <c r="AG142" i="2"/>
  <c r="O142" i="2"/>
  <c r="AG125" i="2"/>
  <c r="AQ126" i="2"/>
  <c r="AR126" i="2" s="1"/>
  <c r="AQ127" i="2"/>
  <c r="AR127" i="2" s="1"/>
  <c r="AQ128" i="2"/>
  <c r="AR128" i="2" s="1"/>
  <c r="AQ129" i="2"/>
  <c r="AR129" i="2" s="1"/>
  <c r="AP125" i="2"/>
  <c r="AQ130" i="2"/>
  <c r="AR130" i="2" s="1"/>
  <c r="AQ125" i="2" l="1"/>
  <c r="AR125" i="2" l="1"/>
  <c r="AQ142" i="2" l="1"/>
  <c r="AR142" i="2" s="1"/>
  <c r="AQ146" i="2"/>
  <c r="AP154" i="2"/>
  <c r="AQ131" i="2"/>
  <c r="AP155" i="2" l="1"/>
  <c r="AP317" i="2" s="1"/>
  <c r="AQ154" i="2"/>
  <c r="AQ155" i="2" s="1"/>
  <c r="AQ317" i="2" s="1"/>
  <c r="AN131" i="2"/>
  <c r="AR131" i="2" s="1"/>
  <c r="R146" i="2" l="1"/>
  <c r="R154" i="2" s="1"/>
  <c r="Q154" i="2"/>
  <c r="U146" i="2"/>
  <c r="U154" i="2" s="1"/>
  <c r="T154" i="2"/>
  <c r="AA146" i="2"/>
  <c r="AA154" i="2" s="1"/>
  <c r="AA155" i="2" s="1"/>
  <c r="Z154" i="2"/>
  <c r="Z155" i="2" s="1"/>
  <c r="AD146" i="2"/>
  <c r="AD154" i="2" s="1"/>
  <c r="AD155" i="2" s="1"/>
  <c r="AC154" i="2"/>
  <c r="AC155" i="2" s="1"/>
  <c r="AF146" i="2"/>
  <c r="AF154" i="2" s="1"/>
  <c r="X146" i="2"/>
  <c r="X154" i="2" s="1"/>
  <c r="W154" i="2"/>
  <c r="AF155" i="2" l="1"/>
  <c r="AF317" i="2" s="1"/>
  <c r="T155" i="2"/>
  <c r="T317" i="2" s="1"/>
  <c r="X155" i="2"/>
  <c r="X317" i="2" s="1"/>
  <c r="U155" i="2"/>
  <c r="U317" i="2" s="1"/>
  <c r="W155" i="2"/>
  <c r="W317" i="2" s="1"/>
  <c r="Q155" i="2"/>
  <c r="Q317" i="2" s="1"/>
  <c r="R155" i="2"/>
  <c r="R317" i="2" s="1"/>
  <c r="AG146" i="2"/>
  <c r="AG154" i="2" s="1"/>
  <c r="AN146" i="2"/>
  <c r="AN154" i="2" s="1"/>
  <c r="AN155" i="2" s="1"/>
  <c r="AN317" i="2" s="1"/>
  <c r="AL154" i="2"/>
  <c r="AI154" i="2"/>
  <c r="AJ146" i="2"/>
  <c r="AR146" i="2" l="1"/>
  <c r="AI155" i="2"/>
  <c r="AI317" i="2" s="1"/>
  <c r="AG155" i="2"/>
  <c r="AG317" i="2" s="1"/>
  <c r="AL155" i="2"/>
  <c r="AL317" i="2" s="1"/>
  <c r="AJ154" i="2"/>
  <c r="AJ155" i="2" s="1"/>
  <c r="AR154" i="2" l="1"/>
  <c r="S18" i="3" l="1"/>
  <c r="S19" i="3"/>
  <c r="AR155" i="2"/>
  <c r="AJ317" i="2"/>
  <c r="S20" i="3" l="1"/>
  <c r="AR317" i="2"/>
  <c r="AS155" i="2"/>
</calcChain>
</file>

<file path=xl/sharedStrings.xml><?xml version="1.0" encoding="utf-8"?>
<sst xmlns="http://schemas.openxmlformats.org/spreadsheetml/2006/main" count="1596" uniqueCount="909">
  <si>
    <t>Nr.</t>
  </si>
  <si>
    <t xml:space="preserve">Referenca e Rezultatit me produktet e programit buxhetor                       </t>
  </si>
  <si>
    <t xml:space="preserve">Afati i zbatimit </t>
  </si>
  <si>
    <t>2.1.1</t>
  </si>
  <si>
    <t>2.1.2</t>
  </si>
  <si>
    <t>2.1.3</t>
  </si>
  <si>
    <t>2.1.4</t>
  </si>
  <si>
    <t>2.2.2</t>
  </si>
  <si>
    <t>2.2.1</t>
  </si>
  <si>
    <t>2.2.3</t>
  </si>
  <si>
    <t>2.2.4</t>
  </si>
  <si>
    <t>3.1.1</t>
  </si>
  <si>
    <t>3.1.2</t>
  </si>
  <si>
    <t>3.2.1</t>
  </si>
  <si>
    <t>3.2.2</t>
  </si>
  <si>
    <t>3.2.3</t>
  </si>
  <si>
    <t>3.3.1</t>
  </si>
  <si>
    <t>3.3.2</t>
  </si>
  <si>
    <t>3.3.3</t>
  </si>
  <si>
    <t>4.1.1</t>
  </si>
  <si>
    <t>4.2.2</t>
  </si>
  <si>
    <t>4.1.2</t>
  </si>
  <si>
    <t>4.2.3</t>
  </si>
  <si>
    <t>4.2.1</t>
  </si>
  <si>
    <t xml:space="preserve">Institucionet përgjegjëse </t>
  </si>
  <si>
    <t>Kosto Objektivi specifik 2.1</t>
  </si>
  <si>
    <t>Kosto Objektivi specifik 2.2</t>
  </si>
  <si>
    <t>Nuk ka informacion</t>
  </si>
  <si>
    <t>Kosto Objektivi specifik 3.1</t>
  </si>
  <si>
    <t>Kosto Objektivi specifik 3.2</t>
  </si>
  <si>
    <t>Kosto Objektivi specifik 3.3</t>
  </si>
  <si>
    <t>!!!</t>
  </si>
  <si>
    <t>4.1.3</t>
  </si>
  <si>
    <t>4.1.4</t>
  </si>
  <si>
    <t>Kosto Objektivi specifik 4.1</t>
  </si>
  <si>
    <t>Kosto Objektivi specifik 4.2</t>
  </si>
  <si>
    <t>Korente</t>
  </si>
  <si>
    <t>Kapitale</t>
  </si>
  <si>
    <t>Total BSH</t>
  </si>
  <si>
    <t>Total FH</t>
  </si>
  <si>
    <t>Qëllimi i Politikës I:  
Përmirësimi i Cilësisë Saktësisë dhe Konsistencës së të Dhënave të Sektorit të furnizimit me ujë dhe kanalizime</t>
  </si>
  <si>
    <t>Total Kosto</t>
  </si>
  <si>
    <t xml:space="preserve">Kosto Korente </t>
  </si>
  <si>
    <t>Kosto kapitale</t>
  </si>
  <si>
    <t>Total kosto</t>
  </si>
  <si>
    <t>Hendeku financiar
2023-2030
(në Lekë)</t>
  </si>
  <si>
    <t>Burimi i mbulimit deri ne 2022</t>
  </si>
  <si>
    <t>Qëllimi i Politikës I</t>
  </si>
  <si>
    <t>Qëllimi i Politikës II</t>
  </si>
  <si>
    <t>Qëllimi i Politikës III</t>
  </si>
  <si>
    <t>Qëllimi i Politikës IV</t>
  </si>
  <si>
    <t>Kosto Korente</t>
  </si>
  <si>
    <t>Kosto Kapitale</t>
  </si>
  <si>
    <t>TOTALI [Leke]</t>
  </si>
  <si>
    <t>TOTALI [Euro]</t>
  </si>
  <si>
    <t>Titulli</t>
  </si>
  <si>
    <t>Programi buxhetor</t>
  </si>
  <si>
    <t xml:space="preserve">Emri i BP/dhe kodi  </t>
  </si>
  <si>
    <t>Institucioni përgjegjës</t>
  </si>
  <si>
    <t>Institucionet kontribuese</t>
  </si>
  <si>
    <t xml:space="preserve">Afati i Zbatimit </t>
  </si>
  <si>
    <t>Afati Fillimit</t>
  </si>
  <si>
    <t xml:space="preserve"> Kosto Total</t>
  </si>
  <si>
    <t>Kostot treguese/2022</t>
  </si>
  <si>
    <t>Kostot treguese/2023</t>
  </si>
  <si>
    <t>Kostot treguese/2024</t>
  </si>
  <si>
    <t>Kostot treguese/2025</t>
  </si>
  <si>
    <t>Kostot treguese totale</t>
  </si>
  <si>
    <t>Burimi I financimit</t>
  </si>
  <si>
    <t>Totali BSH</t>
  </si>
  <si>
    <t>Financim i Huaj  (në  lekë)</t>
  </si>
  <si>
    <t xml:space="preserve">Emri donatorit/Titullin e projektit </t>
  </si>
  <si>
    <t>Total Financim i Huaj</t>
  </si>
  <si>
    <t>Burimi i Financimit</t>
  </si>
  <si>
    <t xml:space="preserve">Hendeku financiar </t>
  </si>
  <si>
    <t xml:space="preserve"> Kosto Totale</t>
  </si>
  <si>
    <t>Buxheti 2024-2025 (në lekë)</t>
  </si>
  <si>
    <t>Masat</t>
  </si>
  <si>
    <t>2.2.5</t>
  </si>
  <si>
    <t>MD</t>
  </si>
  <si>
    <t>Objektivat Specifik</t>
  </si>
  <si>
    <t>Kostot treguese</t>
  </si>
  <si>
    <t>Kosto treguese Objektivi specifik 1.1</t>
  </si>
  <si>
    <t>Kosto treguese Objektivi specifik 1.2</t>
  </si>
  <si>
    <t>Institucionet përgjegjegjëse</t>
  </si>
  <si>
    <t>Kosto Indiktive Totale</t>
  </si>
  <si>
    <t>Institucioni kontribues</t>
  </si>
  <si>
    <t>Afati Mbarimit</t>
  </si>
  <si>
    <t>Hendeku Financiar</t>
  </si>
  <si>
    <t>Natyra/ Tipologjia e Kostove</t>
  </si>
  <si>
    <t>Qëllimi i Politikave</t>
  </si>
  <si>
    <t>Kostoja Totale</t>
  </si>
  <si>
    <t xml:space="preserve">Kosto për tu </t>
  </si>
  <si>
    <t>Planifikuar në</t>
  </si>
  <si>
    <t>Kostot e Planifikuara</t>
  </si>
  <si>
    <r>
      <t xml:space="preserve">Nevojat  (në </t>
    </r>
    <r>
      <rPr>
        <b/>
        <sz val="11"/>
        <color theme="1"/>
        <rFont val="Arial"/>
        <family val="2"/>
      </rPr>
      <t>Lek)</t>
    </r>
  </si>
  <si>
    <t>Kosto totale te PKV</t>
  </si>
  <si>
    <t>Institucionet përgjegjëse</t>
  </si>
  <si>
    <t>1.1.1</t>
  </si>
  <si>
    <t>1.1.2</t>
  </si>
  <si>
    <t>1.1.3</t>
  </si>
  <si>
    <t>1.1.4</t>
  </si>
  <si>
    <r>
      <rPr>
        <b/>
        <sz val="12"/>
        <color indexed="10"/>
        <rFont val="Times New Roman"/>
        <family val="1"/>
      </rPr>
      <t xml:space="preserve">Kosto totale Qëllimi i Politikës III </t>
    </r>
    <r>
      <rPr>
        <sz val="12"/>
        <color theme="1"/>
        <rFont val="Times New Roman"/>
        <family val="1"/>
      </rPr>
      <t xml:space="preserve">
(objektiva specifike 3.1+3.2+3.3+3.4)</t>
    </r>
  </si>
  <si>
    <r>
      <t>Financim i Huaj/Burime t</t>
    </r>
    <r>
      <rPr>
        <b/>
        <sz val="12"/>
        <color rgb="FF000000"/>
        <rFont val="Calibri"/>
        <family val="2"/>
      </rPr>
      <t>ë</t>
    </r>
    <r>
      <rPr>
        <b/>
        <sz val="9"/>
        <color rgb="FF000000"/>
        <rFont val="Times New Roman"/>
        <family val="1"/>
      </rPr>
      <t xml:space="preserve"> tjera</t>
    </r>
    <r>
      <rPr>
        <b/>
        <sz val="12"/>
        <color rgb="FF000000"/>
        <rFont val="Times New Roman"/>
        <family val="1"/>
      </rPr>
      <t xml:space="preserve"> (në lekë)</t>
    </r>
  </si>
  <si>
    <t>08610 Mbështetje për  Rininë dhe Fëmijët</t>
  </si>
  <si>
    <t>01110 Planifikimi, Menaxhimi dhe Administrimi (14)</t>
  </si>
  <si>
    <t>1.2.1</t>
  </si>
  <si>
    <t>Kostot treguese/2026</t>
  </si>
  <si>
    <t>Buxheti 2025-2026 (në lekë)</t>
  </si>
  <si>
    <t>Financim i Huaj  (në  lekë)/ose jashte buxhetit</t>
  </si>
  <si>
    <t>01110 Planifikimi, Menaxhimi dhe Administrimi (28)</t>
  </si>
  <si>
    <t>03140 Policia e Shtetit, 01110 Planifikimi, Menaxhimi dhe Administrimi (28)</t>
  </si>
  <si>
    <t>DHKN</t>
  </si>
  <si>
    <t>UP</t>
  </si>
  <si>
    <t>2.3.1</t>
  </si>
  <si>
    <t>Kosto Objektivi specifik 2.3</t>
  </si>
  <si>
    <t>DHKA</t>
  </si>
  <si>
    <t>DPPSH</t>
  </si>
  <si>
    <t>PP</t>
  </si>
  <si>
    <t>Kosto totale ne EUR
(kursi kembimit: 1 EUR = 118ALL)</t>
  </si>
  <si>
    <r>
      <rPr>
        <b/>
        <sz val="12"/>
        <color indexed="10"/>
        <rFont val="Times New Roman"/>
        <family val="1"/>
      </rPr>
      <t xml:space="preserve">Kosto totale Qëllimi i Politikës I </t>
    </r>
    <r>
      <rPr>
        <sz val="12"/>
        <color theme="1"/>
        <rFont val="Times New Roman"/>
        <family val="1"/>
      </rPr>
      <t xml:space="preserve">
(objektiva specifike 1.1+1.2)</t>
    </r>
  </si>
  <si>
    <r>
      <rPr>
        <b/>
        <sz val="12"/>
        <color indexed="10"/>
        <rFont val="Times New Roman"/>
        <family val="1"/>
      </rPr>
      <t xml:space="preserve">Kosto totale Qëllimi i Politikës II </t>
    </r>
    <r>
      <rPr>
        <sz val="12"/>
        <color theme="1"/>
        <rFont val="Times New Roman"/>
        <family val="1"/>
      </rPr>
      <t xml:space="preserve">
(objektiva specifike 2.1+2.2+2.3)</t>
    </r>
  </si>
  <si>
    <t>Kosto totale (QS1+QS2+QS3+QS4)</t>
  </si>
  <si>
    <t xml:space="preserve">Buxheti </t>
  </si>
  <si>
    <t>Financim i Huaj /Burime te tjera</t>
  </si>
  <si>
    <t>1.2.2</t>
  </si>
  <si>
    <t>Kosto totale Qëllimi i Politikës I (objektiva specifike 1.1+1.2)</t>
  </si>
  <si>
    <t>Kosto totale Qëllimi i Politikës III (objektiva specifike 3.1+3.2+3.3)</t>
  </si>
  <si>
    <t>DPPSH, PP</t>
  </si>
  <si>
    <t>1.1.1.1</t>
  </si>
  <si>
    <t>1.1.1.2</t>
  </si>
  <si>
    <t>1.1.1.3</t>
  </si>
  <si>
    <t>1.1.1.4</t>
  </si>
  <si>
    <t>1.1.1.5</t>
  </si>
  <si>
    <t>1.1.2.1</t>
  </si>
  <si>
    <t>1.1.2.2</t>
  </si>
  <si>
    <t>1.1.3.1</t>
  </si>
  <si>
    <t>1.1.4.1</t>
  </si>
  <si>
    <t>1.1.4.2</t>
  </si>
  <si>
    <t>OSHC, Partnerë vendas, partnerë ndërkombëtarë</t>
  </si>
  <si>
    <t>RTSH</t>
  </si>
  <si>
    <t>1.2.1.1</t>
  </si>
  <si>
    <t>1.2.1.2</t>
  </si>
  <si>
    <t>1.2.1.3</t>
  </si>
  <si>
    <t>1.2.1.4</t>
  </si>
  <si>
    <t>1.2.2.1</t>
  </si>
  <si>
    <t>1.2.2.2</t>
  </si>
  <si>
    <t>1.2.2.3</t>
  </si>
  <si>
    <t>1.2.2.4</t>
  </si>
  <si>
    <t>1.2.2.5</t>
  </si>
  <si>
    <t>1.2.2.6</t>
  </si>
  <si>
    <t>2.1.1.1</t>
  </si>
  <si>
    <t>2.1.1.2</t>
  </si>
  <si>
    <t>2.1.1.3</t>
  </si>
  <si>
    <t>2.1.2.1</t>
  </si>
  <si>
    <t>2.1.2.2</t>
  </si>
  <si>
    <t>2.1.2.3</t>
  </si>
  <si>
    <t>2.1.2.4</t>
  </si>
  <si>
    <t>2.1.3.1</t>
  </si>
  <si>
    <t>2.1.3.2</t>
  </si>
  <si>
    <t>2.1.3.3</t>
  </si>
  <si>
    <t>2.1.3.4</t>
  </si>
  <si>
    <t>2.1.3.5</t>
  </si>
  <si>
    <t>01120 Veprimtaria Ligjvenese</t>
  </si>
  <si>
    <t>2.1.4.1</t>
  </si>
  <si>
    <t>2.1.4.2</t>
  </si>
  <si>
    <t>SHM</t>
  </si>
  <si>
    <t>09820 Veprimtaria Arsimore</t>
  </si>
  <si>
    <t>2.1.1.4</t>
  </si>
  <si>
    <t>2.1.1.5</t>
  </si>
  <si>
    <t>2.2.2.1</t>
  </si>
  <si>
    <t>2.2.2.2</t>
  </si>
  <si>
    <t>2.2.2.3</t>
  </si>
  <si>
    <t>Akademia e Sigurisë, Partnerë ndërkombëtarë</t>
  </si>
  <si>
    <t>2.2.3.1</t>
  </si>
  <si>
    <t>2.2.3.2</t>
  </si>
  <si>
    <t>2.2.3.3</t>
  </si>
  <si>
    <t>2.2.4.1</t>
  </si>
  <si>
    <t>2.2.4.2</t>
  </si>
  <si>
    <t>01110 Planifikimi, Menaxhimi dhe Administrimi (29), 01110 Veprimtaria e KLP</t>
  </si>
  <si>
    <t>2.2.5.1</t>
  </si>
  <si>
    <t>2.2.5.2</t>
  </si>
  <si>
    <t>2.2.5.3</t>
  </si>
  <si>
    <t xml:space="preserve">2.3.1.1 </t>
  </si>
  <si>
    <t>2.3.1.2</t>
  </si>
  <si>
    <t>2.3.1.3</t>
  </si>
  <si>
    <t>INSTAT</t>
  </si>
  <si>
    <t>01320 Veprimtaria Statistikore</t>
  </si>
  <si>
    <t>3.1.1.1</t>
  </si>
  <si>
    <t>3.1.1.2</t>
  </si>
  <si>
    <t>3.1.1.3</t>
  </si>
  <si>
    <t>3.1.1.4</t>
  </si>
  <si>
    <t>3.1.1.5</t>
  </si>
  <si>
    <t>3.1.1.6</t>
  </si>
  <si>
    <t>3.1.1.7</t>
  </si>
  <si>
    <t>3.1.2.1</t>
  </si>
  <si>
    <t>3.1.2.2</t>
  </si>
  <si>
    <t>3.2.1.1</t>
  </si>
  <si>
    <t>3.2.1.2</t>
  </si>
  <si>
    <t>3.2.1.3</t>
  </si>
  <si>
    <t>3.2.2.1</t>
  </si>
  <si>
    <t>3.2.2.2</t>
  </si>
  <si>
    <t>3.2.2.3</t>
  </si>
  <si>
    <t>3.2.2.4</t>
  </si>
  <si>
    <t>3.2.3.1</t>
  </si>
  <si>
    <t>3.2.3.2</t>
  </si>
  <si>
    <t>3.2.3.3</t>
  </si>
  <si>
    <t>3.2.3.4</t>
  </si>
  <si>
    <t>3.2.3.5</t>
  </si>
  <si>
    <t>3.3.1.1</t>
  </si>
  <si>
    <t>3.3.1.2</t>
  </si>
  <si>
    <t>3.3.2.1</t>
  </si>
  <si>
    <t>3.3.2.2</t>
  </si>
  <si>
    <t>3.3.3.1</t>
  </si>
  <si>
    <t>3.3.3.2</t>
  </si>
  <si>
    <t>3.3.3.3</t>
  </si>
  <si>
    <t>3.3.3.4</t>
  </si>
  <si>
    <t>3.3.3.5</t>
  </si>
  <si>
    <t>4.1.1.1</t>
  </si>
  <si>
    <t>4.1.1.2</t>
  </si>
  <si>
    <t>4.1.1.3</t>
  </si>
  <si>
    <t>4.1.2.1</t>
  </si>
  <si>
    <t>4.1.2.2</t>
  </si>
  <si>
    <t>4.1.2.3</t>
  </si>
  <si>
    <t>4.1.2.4</t>
  </si>
  <si>
    <t>PP, KLGJ</t>
  </si>
  <si>
    <t>4.1.3.1</t>
  </si>
  <si>
    <t>4.1.3.2</t>
  </si>
  <si>
    <t>4.1.4.1</t>
  </si>
  <si>
    <t>4.2.1.1</t>
  </si>
  <si>
    <t>4.2.1.2</t>
  </si>
  <si>
    <t>4.2.2.1</t>
  </si>
  <si>
    <t>4.2.2.2</t>
  </si>
  <si>
    <t>4.2.3.1</t>
  </si>
  <si>
    <t>PBA 2022-2024 (në lekë)</t>
  </si>
  <si>
    <r>
      <t>Financim i Huaj/Burime t</t>
    </r>
    <r>
      <rPr>
        <b/>
        <sz val="12"/>
        <color rgb="FF000000"/>
        <rFont val="Calibri"/>
        <family val="2"/>
      </rPr>
      <t>ë</t>
    </r>
    <r>
      <rPr>
        <b/>
        <sz val="12"/>
        <color rgb="FF000000"/>
        <rFont val="Times New Roman"/>
        <family val="1"/>
      </rPr>
      <t xml:space="preserve"> tjera (në lekë)</t>
    </r>
  </si>
  <si>
    <t>3.2.4</t>
  </si>
  <si>
    <t>3.2.5</t>
  </si>
  <si>
    <t>3.2.4.1</t>
  </si>
  <si>
    <t>3.2.4.2</t>
  </si>
  <si>
    <t>3.2.5.1</t>
  </si>
  <si>
    <t>3.2.5.2</t>
  </si>
  <si>
    <t>3.2.5.3</t>
  </si>
  <si>
    <r>
      <rPr>
        <b/>
        <sz val="12"/>
        <color indexed="10"/>
        <rFont val="Times New Roman"/>
        <family val="1"/>
      </rPr>
      <t xml:space="preserve">Kosto totale Qëllimi i Politikës IV </t>
    </r>
    <r>
      <rPr>
        <sz val="12"/>
        <color theme="1"/>
        <rFont val="Times New Roman"/>
        <family val="1"/>
      </rPr>
      <t xml:space="preserve">
(objektiva specifike 4.1+4.2+4.3+4.4+4.5)</t>
    </r>
  </si>
  <si>
    <r>
      <t>N</t>
    </r>
    <r>
      <rPr>
        <sz val="14"/>
        <color theme="0"/>
        <rFont val="Calibri"/>
        <family val="2"/>
      </rPr>
      <t>ë %</t>
    </r>
  </si>
  <si>
    <t>Kostot treguese/2030</t>
  </si>
  <si>
    <t>Kostot treguese/2029</t>
  </si>
  <si>
    <t>Kostot treguese/2028</t>
  </si>
  <si>
    <t>Kostot treguese/2027</t>
  </si>
  <si>
    <t>Plani Veprimit për Strategjinë Viktimat
 2024-2030</t>
  </si>
  <si>
    <t>1.1.1.1 Shtrirja në të gjithë territorrin e vendit të sistemeve online  të informimit dhe raportimit  të krimit duke përfshirë edhe aplikacione telefonike;</t>
  </si>
  <si>
    <t>1.1.1.4 Veprimtari informuese dhe ndërgjegjësuese me viktimat e krimit;</t>
  </si>
  <si>
    <t>1.1.1 Informimi i viktimave të krimit për të drejtat, mbrojtjen dhe aksesimin e shërbimeve.</t>
  </si>
  <si>
    <t>PBA 2024-2026 (në lekë)</t>
  </si>
  <si>
    <t>Buxheti 2027-2030 (në lekë)</t>
  </si>
  <si>
    <t>MSHMS</t>
  </si>
  <si>
    <t>DPPSH, PP, DNJF, KLGJ, MSHMS</t>
  </si>
  <si>
    <t>Avokati i Popullit, KMD, RTSH</t>
  </si>
  <si>
    <t>PP, Gjykatat e juridiksionit të përgjithshëm</t>
  </si>
  <si>
    <t>Prokuroritë e rretheve, gjykata e juridiksionit të përgjithshëm.</t>
  </si>
  <si>
    <t>OSHC, Partnerë Ndërkombëtarë</t>
  </si>
  <si>
    <t>MSHMS, DPPSH, PP, DNJF, KLGJ, Avokati i Popullit, KMD, RTSH, Gjykatat e juridiksionit të përgjithshëm</t>
  </si>
  <si>
    <t>10430 Përkujdesja Sociale,</t>
  </si>
  <si>
    <t>10430 Përkujdesja Sociale, 01110 Planifikimi, Menaxhimi dhe Administrimi (28), 01110 Planifikimi, Menaxhimi dhe Administrimi (29), 03140 Policia e Shtetit, 03310 Ndihma Juridike</t>
  </si>
  <si>
    <t>01110 Planifikimi, Menaxhimi dhe Administrimi (28), 01110 Planifikimi, Menaxhimi dhe Administrimi (29)</t>
  </si>
  <si>
    <r>
      <t>08330 Prodhime filmike ose veprimtari artistike mbarekombetare (19), 03320 Sh</t>
    </r>
    <r>
      <rPr>
        <sz val="12"/>
        <color rgb="FFFF0000"/>
        <rFont val="Calibri"/>
        <family val="2"/>
      </rPr>
      <t>ë</t>
    </r>
    <r>
      <rPr>
        <sz val="12"/>
        <color rgb="FFFF0000"/>
        <rFont val="Times New Roman"/>
        <family val="1"/>
      </rPr>
      <t>rbimi I Avokatis</t>
    </r>
    <r>
      <rPr>
        <sz val="12"/>
        <color rgb="FFFF0000"/>
        <rFont val="Calibri"/>
        <family val="2"/>
      </rPr>
      <t>ë</t>
    </r>
    <r>
      <rPr>
        <sz val="12"/>
        <color rgb="FFFF0000"/>
        <rFont val="Times New Roman"/>
        <family val="1"/>
      </rPr>
      <t>, 01110 Planifikimi, Menaxhimi dhe Administrimi (91)</t>
    </r>
  </si>
  <si>
    <t>10430 Përkujdesja Sociale, 08330 Prodhime filmike ose veprimtari artistike mbarekombetare (19), 01110 Planifikimi, Menaxhimi dhe Administrimi (28), 01110 Planifikimi, Menaxhimi dhe Administrimi (29), 03140 Policia e Shtetit, 03310 Ndihma Juridike, 03320 Shërbimi I Avokatisë,  01110 Planifikimi, Menaxhimi dhe Administrimi (91)</t>
  </si>
  <si>
    <t>II. Programi buxhetor që kontribuon për qëllimin e politikës: 10430 Përkujdesja Sociale, 08330 Prodhime filmike ose veprimtari artistike mbarekombetare (19), 01110 Planifikimi, Menaxhimi dhe Administrimi (28), 01110 Planifikimi, Menaxhimi dhe Administrimi (29), 03140 Policia e Shtetit, 03310 Ndihma Juridike, 03320 Shërbimi I Avokatisë,  01110 Planifikimi, Menaxhimi dhe Administrimi (91)</t>
  </si>
  <si>
    <t>1.1.3.2</t>
  </si>
  <si>
    <t>1.1.3.3</t>
  </si>
  <si>
    <t>1.1.3.4</t>
  </si>
  <si>
    <t>1.1.3.5</t>
  </si>
  <si>
    <t xml:space="preserve">1.1.3.1 Zhvillimi i programeve informuese dhe edukuese në media audio dhe audiovizive për të drejtat e viktimave dhe aksesimin e shërbimeve në institucione; </t>
  </si>
  <si>
    <t>1.1.3.3 Fushata ndërgjegjësuese në komunitet dhe në shkolla në zona me risk më të lartë në nivel kombëtar për të rënë pre e krimit;</t>
  </si>
  <si>
    <t>1.1.3.4 Takime me organizatat rinore, për të rinjtë që punojnë në fushën e mbrojtjes, mbështetjes dhe rehabilitimin e viktimave të krimit;</t>
  </si>
  <si>
    <t>MSHRF</t>
  </si>
  <si>
    <t>AKR</t>
  </si>
  <si>
    <t>MAS, DNJF</t>
  </si>
  <si>
    <t>08610 Mbështetje për  Rininë dhe Fëmijët, 03310 Ndihma Juridike, 08330 Prodhime filmike ose veprimtari artistike mbarekombetare (19),  09120 Arsimi Bazë (perfshire parashkollorin)</t>
  </si>
  <si>
    <t>RTSH, MAS, DNJF, MSHRF</t>
  </si>
  <si>
    <t>OSHC, Partnerë Ndërkombëtarë, AKR</t>
  </si>
  <si>
    <t>08330 Prodhime filmike ose veprimtari artistike mbarekombetare (19)</t>
  </si>
  <si>
    <t>09120 Arsimi Bazë (perfshire parashkollorin), 03310 Ndihma Juridike</t>
  </si>
  <si>
    <t>1.1.4 Organizimi i javës së dedikuar të mbrojtjes së viktimave të krimit (14-22 shkurt, çdo viti, dezinjimi i fushatës, slogani etj; Organizimi i ditëve të hapura në ditën e viktimave 22 shkurt).</t>
  </si>
  <si>
    <t>OSHC, Partnerë Ndërkombëtarë, biznese lokale</t>
  </si>
  <si>
    <t>DPPSH, Gjykata Prokurori të juridiksionit të përgjithshëm, SPAK</t>
  </si>
  <si>
    <t>PP, KLGJ, Partnerë Ndërkombëtarë</t>
  </si>
  <si>
    <t>03140 Policia e Shtetit, 01110 Planifikimi, Menaxhimi dhe Administrimi (28), 01110 Planifikimi, Menaxhimi dhe Administrimi (29), 03390 Veprimtaria e SPAK</t>
  </si>
  <si>
    <t>DPPSH, Gjykata dhe Prokurori të juridiksionit të përgjithshëm, SPAK</t>
  </si>
  <si>
    <t>01110 Planifikimi, Menaxhimi dhe Administrimi (28), 01110 Planifikimi, Menaxhimi dhe Administrimi (29), 03390 Veprimtaria e SPAK</t>
  </si>
  <si>
    <t>Prokuroritë e juridiksionit të përgjithshëm, Komisariatet e policisë së shtetit</t>
  </si>
  <si>
    <t>OSHC</t>
  </si>
  <si>
    <t>OSHC, DPPSH, PP, Gjykata të juridiksionit të përgjithshëm, SPAK, UP, ANAD</t>
  </si>
  <si>
    <t xml:space="preserve">1.2.3 </t>
  </si>
  <si>
    <t>03140 Policia e Shtetit, 01110 Planifikimi, Menaxhimi dhe Administrimi (29), 03390 Veprimtaria e SPAK</t>
  </si>
  <si>
    <t>1.2.3.2</t>
  </si>
  <si>
    <t>1.2.3.3</t>
  </si>
  <si>
    <t>Organziata lokale, nderkombëtarem NJVV</t>
  </si>
  <si>
    <t>Qëllimi i Politikës 2: Një kuadër ligjor i përafruar me standardet e parashikuara në direktivat e Bashkimit Evropian dhe aktet ndërkombëtare të tjera, institucione dhe profesionistë që ofrojnë mbështetje,  mbrojtje efektive  për viktimat e krimit dhe akses të drejtë të viktimës në një skemë kombëtare të kompensimit</t>
  </si>
  <si>
    <t>2.1.1.2. Hartimi i vlerësimit të ndikimit rregullator;  (RIA)</t>
  </si>
  <si>
    <t xml:space="preserve">Institucionet e përfshirjes, OSHC  Tryeza të konsultimit publik (Kosto administrative) </t>
  </si>
  <si>
    <t>SHM, IAL, ekspertë</t>
  </si>
  <si>
    <t>2.1.1.5 Vlerësime periodike të shkallës së zbatimit të legjslacionit të miratuar. (Expost)</t>
  </si>
  <si>
    <t>Kuvendi i Shqipërisë IAL, ekspertë</t>
  </si>
  <si>
    <t>SHM, IAL, ekspertë, Kuvendi i Shqipërisë, OSHC</t>
  </si>
  <si>
    <t xml:space="preserve">2.1.2.2 Hartimi i vlerësimit të ndikimit rregullator;  (RIA) </t>
  </si>
  <si>
    <t>2.1.2.5 Vlerësime periodike të shkallës së zbatimit të legjslacionit të miratuar. (Expost)</t>
  </si>
  <si>
    <t>SHM, IAL</t>
  </si>
  <si>
    <t>2.1.3.2 Hartimi i vlerësimit të ndikimit rregullator;  (RIA)</t>
  </si>
  <si>
    <t>2.1.3.5 Vlerësime periodike të shkallës së zbatimit të legjslacionit të miratuar. (Expost)</t>
  </si>
  <si>
    <t>2.1.4.2 Hartimi i vlerësimit të ndikimit rregullator;  (RIA)</t>
  </si>
  <si>
    <t>2.1.4.3</t>
  </si>
  <si>
    <t>2.1.4.4</t>
  </si>
  <si>
    <t>2.1.4.5</t>
  </si>
  <si>
    <t>2.1.4.5 Vlerësime periodike të shkallës së zbatimit të legjslacionit të miratuar. (Expost)</t>
  </si>
  <si>
    <t>2.2.1.2 Hartimi i vlerësimit të ndikimit rregullator;  (RIA)</t>
  </si>
  <si>
    <t>Institucionet e përfshirjes, OSHC  Tryeza te konsultimit publik (Kosto administrative)</t>
  </si>
  <si>
    <t>2.2.1.3 Hartimi i propozimeve për nisma ligjore për përafrimin e legjislacionit shqiptar me direktivën  2004/80/EC dhe miratimi i tyre</t>
  </si>
  <si>
    <t>2.2.1.5 Vlerësime periodike të shkallës së zbatimit të legjslacionit të miratuar; (Expost)</t>
  </si>
  <si>
    <t>Grup Pune Ndërsektorial, ekspertë lokalë</t>
  </si>
  <si>
    <t>OSHC, IAL, ekspertë, SHM</t>
  </si>
  <si>
    <t>SHM, AS</t>
  </si>
  <si>
    <t>Eksperte lokale dhe ndërkombëtarë, parterë ndërkombëtarë</t>
  </si>
  <si>
    <t>MD, SHM, AS</t>
  </si>
  <si>
    <t>SHM, IAL, OSHC</t>
  </si>
  <si>
    <t>01110 Planifikimi, Menaxhimi dhe Administrimi (14), 09820 Veprimtaria Arsimore</t>
  </si>
  <si>
    <t>KLP, KLGJ</t>
  </si>
  <si>
    <t>Partnerë ndërkombëtarë, OSHC</t>
  </si>
  <si>
    <t>Kuvendi i Shqipërisë, prokurorë dhe gjyqtarë të juridiksionit të përgjithshëm</t>
  </si>
  <si>
    <t>Agjensia e administrimit të pasurive të sekuestruara dhe konfiskuara</t>
  </si>
  <si>
    <t>01110 Planifikimi, Menaxhimi dhe Administrimi AAPSK (16)</t>
  </si>
  <si>
    <t>KLP, KLGJ, AAPSK</t>
  </si>
  <si>
    <t>01110 Planifikimi, Menaxhimi dhe Administrimi (29), 01110 Veprimtaria e KLP, 01110 Planifikimi, Menaxhimi dhe Administrimi AAPSK (16)</t>
  </si>
  <si>
    <t>SHM, PP, AS</t>
  </si>
  <si>
    <t>01110 Planifikimi, Menaxhimi dhe Administrimi (28), 09820 Veprimtaria Arsimore</t>
  </si>
  <si>
    <t>2.2.5.4</t>
  </si>
  <si>
    <t>Struktura përgjegjëse për kompensimin, partnerë vendas dhe ndërkombëtarë</t>
  </si>
  <si>
    <t>Struktura përgjegjëse për kompensimin, MFE</t>
  </si>
  <si>
    <t>Strukturat homologe përkatëse që merren me kompensimin e viktimave</t>
  </si>
  <si>
    <t xml:space="preserve">Të gjithë institucionet që punojnë me dhe për viktimat </t>
  </si>
  <si>
    <t>PBA 2024-2026 ( në Lekë)</t>
  </si>
  <si>
    <t>Burimi i mbulimit deri ne 2026</t>
  </si>
  <si>
    <t>Hendeku financiar
2024-2030
(në Lekë)</t>
  </si>
  <si>
    <t>Kosto totale ne EUR
(kursi kembimit: 1 EUR = 110 ALL)</t>
  </si>
  <si>
    <t>Qëllimi i Politikës 1. Garantimi i të drejtës për informim, mbështetje dhe mbrojtje të viktimave në proceset penale dhe njohja e viktimave me nevoja mbrojtjeje të veçantë</t>
  </si>
  <si>
    <t>MSHMS, DPPSH, PP, DNJF, KLGJ, Avokati i Popullit, KMD, RTSH, Gjykatat e juridiksionit të përgjithshëm, MD, RTSH, MAS, MSHRF</t>
  </si>
  <si>
    <t>RTSH, OSHC, Partnerë Ndërkombëtarë, biznese lokale</t>
  </si>
  <si>
    <t>RTSH, OSHC, Partnerë Ndërkombëtarë, biznese lokale, AKR</t>
  </si>
  <si>
    <t>OSHC, Partnerë Ndërkombëtarë, AKSHI, Prokuroritë e rretheve, gjykata e juridiksionit të përgjithshëm</t>
  </si>
  <si>
    <t>1 euro 110 Leke</t>
  </si>
  <si>
    <t>2024-2030</t>
  </si>
  <si>
    <t>PBA 2024-2026</t>
  </si>
  <si>
    <t xml:space="preserve"> Buxhetin 2027-2030</t>
  </si>
  <si>
    <t>DPPSH, Gjykata Prokurori të juridiksionit të përgjithshëm, SPAK, PP, MD, OSHC</t>
  </si>
  <si>
    <t>Organziata lokale, nderkombëtare NJVV</t>
  </si>
  <si>
    <t>PP, KLGJ, Partnerë Ndërkombëtarë, OSHC, DPPSH, Gjykata të juridiksionit të përgjithshëm, SPAK, UP, ANAD, Organziata lokale, nderkombëtare NJVV</t>
  </si>
  <si>
    <t>MD, SHM, PP, AS, DHKA</t>
  </si>
  <si>
    <t>Partnerë ndërkombëtarë, OSHC, Kuvendi i Shqipërisë</t>
  </si>
  <si>
    <t>MD, SHM, AS, KLP, KLGJ, AAPSK, PP,  DHKA</t>
  </si>
  <si>
    <t>SHM, IAL, OSHC, Partnerë ndërkombëtarë, Kuvendi i Shqipërisë, AS, Struktura përgjegjëse për kompensimin, partnerë vendas dhe ndërkombëtarë</t>
  </si>
  <si>
    <t xml:space="preserve">SHM, IAL, ekspertë, Kuvendi i Shqipërisë, OSHC, Kuvendi i Shqipërisë, </t>
  </si>
  <si>
    <t>2.3.1.4</t>
  </si>
  <si>
    <t>2.3.1.5</t>
  </si>
  <si>
    <t>2.3.1.6</t>
  </si>
  <si>
    <t>2.3.1.7</t>
  </si>
  <si>
    <t>2.3.1.8</t>
  </si>
  <si>
    <t>2.3.1.9</t>
  </si>
  <si>
    <t>2.3.1.1 Rishikimi, përmirësimi i metodologjisë së mbledhjes, përpunimit dhe publikimit i të dhënave për viktimat dhe profilin e tyre;</t>
  </si>
  <si>
    <t>2.3.1.4 Zhvillimi i anketave kombëtare në mënyrë periodike për matjen e nivelit të viktimizimit  nga krimi në  përgjithësi dhe për kategori të veçanta të viktimave;</t>
  </si>
  <si>
    <t>INSTAT, MD, PP, DPPSH, DPB</t>
  </si>
  <si>
    <t>Partnerë vendas dhe Ndërkombëtarë</t>
  </si>
  <si>
    <t>MD, PP, DPPSH, DPB</t>
  </si>
  <si>
    <t>MD, PP, DPPSH, DPB, Partnerë vendas dhe Ndërkombëtarë</t>
  </si>
  <si>
    <t>2.4.1</t>
  </si>
  <si>
    <t>2.4.1.1</t>
  </si>
  <si>
    <t>2.4.1.2</t>
  </si>
  <si>
    <t>2.4.1.3</t>
  </si>
  <si>
    <t>2.4.1.4</t>
  </si>
  <si>
    <t>2.4.1.5</t>
  </si>
  <si>
    <t>2.4.2</t>
  </si>
  <si>
    <t>2.4.1.1 Evidentimi i programeve të formimit fillestar dhe vazhdues që adresojnë çështjet e viktimave të krimit;</t>
  </si>
  <si>
    <t>2.4.1.3 Takime periodike i institucioneve dhe partnerëve vendas dhe ndërkombëtarë trajnues në fushën për mbrojtjen e viktimave dhe shërbimeve për viktimat e krimit (çdo vit);</t>
  </si>
  <si>
    <t>2.4.1.5 Publikimi i programeve trajnuese të përditësuara në faqet zyrtare të institucioneve që punojnë me viktimat e krimit;</t>
  </si>
  <si>
    <t>Partnerë vendas dhe ndërkombëtarë</t>
  </si>
  <si>
    <t>Institucionet përgjrgjëse që punojnë me viktimat</t>
  </si>
  <si>
    <t>Partnerë vendas dhe ndërkombëtarë, Institucionet përgjrgjëse që punojnë me viktimat</t>
  </si>
  <si>
    <t>Çdo institucion që merret me dhe për mbrojtjen e viktimave</t>
  </si>
  <si>
    <t>SHM, PP, AS, UP,UPS, DHKN, DHKA, ASHDMF,DPP, IML</t>
  </si>
  <si>
    <t>01320 Veprimtaria Statistikore (50), 01110 Planifikimi, Menaxhimi dhe Administrimi (14), 01110 Planifikimi, Menaxhimi dhe Administrimi (28), 03440 Sistemi I Burgjeve (14), 03140 Policia e Shtetit (16)</t>
  </si>
  <si>
    <t>2.4.2.1</t>
  </si>
  <si>
    <t>2.4.2.2</t>
  </si>
  <si>
    <t>2.4.2.3</t>
  </si>
  <si>
    <t>2.4.2.4</t>
  </si>
  <si>
    <t>2.4.4</t>
  </si>
  <si>
    <t>2.4.2.1 Hartimi i një modeli të unifikuar të të dhënave të profesionistëve të trajnuar/specializuar në bashkëpunim me institucionet përgjegjëse;</t>
  </si>
  <si>
    <t>Institucionet përgjegjëse që punojnë me viktimat</t>
  </si>
  <si>
    <t>2.4.3</t>
  </si>
  <si>
    <t>2.4.3.1</t>
  </si>
  <si>
    <t>2.4.3.2</t>
  </si>
  <si>
    <t>2.4.3.3</t>
  </si>
  <si>
    <t>çdo institucion që është në kontakt me viktimat e krimit</t>
  </si>
  <si>
    <t>2.4.3.1 Parashikimi/Rishikimi i buxhetit të dedikuar për viktimat e krimit në të gjitha institucionet përgjegjëse për ofrimin e shërbimeve;</t>
  </si>
  <si>
    <t>PP, SPAK</t>
  </si>
  <si>
    <t>Prokuroritë e juridiksionit të përgjithshëm</t>
  </si>
  <si>
    <t>2.4.3.4</t>
  </si>
  <si>
    <t>2.4.3.5</t>
  </si>
  <si>
    <t>2.4.3.4 Vlerësimi i situatës së nevojave për rolin dhe përgjegjësitë të  psikologëve asistues për viktimat në polici, prokurori  dhe gjykata</t>
  </si>
  <si>
    <t>Ekpertë të jashtëm</t>
  </si>
  <si>
    <t>2.4.5</t>
  </si>
  <si>
    <t>2.4.6</t>
  </si>
  <si>
    <t>Kosto Objektivi specifik 2.4</t>
  </si>
  <si>
    <t>Prokuroritë e juridiksionit të përgjithshëm, Ekpertë të jashtëm</t>
  </si>
  <si>
    <t>PP, SPAK, UP, çdo institucion që është në kontakt me viktimat e krimit</t>
  </si>
  <si>
    <t>2.4.4.1</t>
  </si>
  <si>
    <t>2.4.4.2</t>
  </si>
  <si>
    <t>2.4.4.3</t>
  </si>
  <si>
    <t>PP, AS, DPPSH</t>
  </si>
  <si>
    <t>PP, AS</t>
  </si>
  <si>
    <t>01110 Planifikimi, Menaxhimi dhe Administrimi (28), 03390 Veprimtaria e SPAK, UP</t>
  </si>
  <si>
    <t>2.4.5.1</t>
  </si>
  <si>
    <t>2.4.5.2</t>
  </si>
  <si>
    <t>2.4.6.1</t>
  </si>
  <si>
    <t>2.4.6.2</t>
  </si>
  <si>
    <t>2.4.6.3</t>
  </si>
  <si>
    <t>2.4.6.4</t>
  </si>
  <si>
    <t>2.4.5.1 Trajnimi i mbrojtësve ligjore të zgjedhur ose të caktuar në teknikat e mbrojtjes së viktimave te krimit;</t>
  </si>
  <si>
    <t>UPS</t>
  </si>
  <si>
    <t>SHM, Partnerë vendas dhe ndërkombëtarë</t>
  </si>
  <si>
    <t>UP, UPS</t>
  </si>
  <si>
    <t>01110 Planifikimi, Menaxhimi dhe Administrimi (28), 03390 Veprimtaria e SPAK</t>
  </si>
  <si>
    <t>II. Programi buxhetor që kontribuon për qëllimin e politikës: 01110 Planifikimi, Menaxhimi dhe Administrimi (14), 01320 Veprimtaria Statistikore, 01110 Planifikimi, Menaxhimi dhe Administrimi (28), 03390 Veprimtaria e SPAK, 09820 Veprimtaria Arsimore, 003440 Sistemi I Burgjeve (14), 03140 Policia e Shtetit (16)</t>
  </si>
  <si>
    <t>Kosto totale Qëllimi i Politikës II (objektiva specifike 2.1+2.2+2.3+2.4)</t>
  </si>
  <si>
    <t>SHM, PP, AS, UP,UPS, DHKN, DHKA, ASHDMF,DPP, IML, SPAK, DPPSH</t>
  </si>
  <si>
    <t>Partnerë vendas dhe ndërkombëtarë, Institucionet përgjrgjëse që punojnë me viktimat, Prokuroritë e juridiksionit të përgjithshëm, SHM</t>
  </si>
  <si>
    <t>Qëllimi i Politikës  3. Garantimi i të drejtës për informim, mbështetje dhe mbrojtje të viktimave në proceset penale dhe njohja e viktimave me nevoja mbrojtjeje të veçantë</t>
  </si>
  <si>
    <t>3.1 Objektivi Specifik: Garantimi i të drejtës për informim dhe mbështetje të viktimave në procedimet penale</t>
  </si>
  <si>
    <t>3.1.1 Sigurimi i të drejtës së  viktimës  për të/t’u kuptuar dhe për t’u shoqëruar (neni 3 i direktivës 2012/29/EU).</t>
  </si>
  <si>
    <t>PP, DPPSH</t>
  </si>
  <si>
    <t>DPPSH, PP, Gjykatat e juridiksionit të përgjithshëm</t>
  </si>
  <si>
    <t>AS, OSHC, Partnerë Ndërkombëtarë</t>
  </si>
  <si>
    <t>AS, PP</t>
  </si>
  <si>
    <t>3.1.2 Sigurimi i të drejtës së  viktimës  për të marrë informacion që në kontaktin e parë (neni 4 i direktivës 2012/29/EU).</t>
  </si>
  <si>
    <t>3.1.2.3</t>
  </si>
  <si>
    <t>3.1.2.4</t>
  </si>
  <si>
    <t>DPPSH, PP, DNJF, KLGJ</t>
  </si>
  <si>
    <t>OSHC, partnerë ndërkombëtare</t>
  </si>
  <si>
    <t>3.1.2.2 Vijmi i trajnimeve të punonjësve të policisë dhe oficerëve të policisë gjyqësore për teknikat e komunikimit, për të drejtat e viktimës dhe transmetimin e të drejtave me shkrim dhe me gojë;</t>
  </si>
  <si>
    <t>AS, PP, SPAK</t>
  </si>
  <si>
    <t>DPPSH, Prokuroritë e  juridiksionit të përgjithshëm, SPAK</t>
  </si>
  <si>
    <t>3.1.2.3 Paisja e çdo viktimë me informacionin e nevojshëm, bazuar edhe në nevojat specifike të saj/tij;</t>
  </si>
  <si>
    <t>DPPSH, PP, DNJF, KLGJ, SPAK</t>
  </si>
  <si>
    <t>Partnerë vendas dhe kombëtarë</t>
  </si>
  <si>
    <t>3.1.3</t>
  </si>
  <si>
    <t>3.1.4</t>
  </si>
  <si>
    <t>3.1.5</t>
  </si>
  <si>
    <t>3.1.6</t>
  </si>
  <si>
    <t>3.1.7</t>
  </si>
  <si>
    <t>3.1.8</t>
  </si>
  <si>
    <t>3.1.4.1</t>
  </si>
  <si>
    <t>3.1.4.2</t>
  </si>
  <si>
    <t>3.1.4.3</t>
  </si>
  <si>
    <t>3.1.5.1</t>
  </si>
  <si>
    <t>3.1.5.2</t>
  </si>
  <si>
    <t>3.1.5.3</t>
  </si>
  <si>
    <t>3.1.5.4</t>
  </si>
  <si>
    <t>3.1.5.5</t>
  </si>
  <si>
    <t>3.1.5.6</t>
  </si>
  <si>
    <t>3.1.6.1</t>
  </si>
  <si>
    <t>3.1.6.2</t>
  </si>
  <si>
    <t>3.1.6.3</t>
  </si>
  <si>
    <t>3.1.6.4</t>
  </si>
  <si>
    <t>3.1.6.5</t>
  </si>
  <si>
    <t>3.1.7.1</t>
  </si>
  <si>
    <t>3.1.7.2</t>
  </si>
  <si>
    <t>3.1.7.3</t>
  </si>
  <si>
    <t>3.1.7.4</t>
  </si>
  <si>
    <t>3.1.8.1</t>
  </si>
  <si>
    <t>3.1.8.2</t>
  </si>
  <si>
    <t>3.1.8.3</t>
  </si>
  <si>
    <t>PP, DPPSH, KLGJ, gjykata të juridiksionit të përgjithshëm, SPAK</t>
  </si>
  <si>
    <t>3.1.4 Sigurimi i të drejtës së viktimës për të marrë informacion  për çështjen e saj/tij  (neni 6 i direktivës 2012/29/EU).</t>
  </si>
  <si>
    <t>PP, gjykata të juridiksionit të përgjithshëm, SPAK</t>
  </si>
  <si>
    <t>PP, gjykata të juridiksionit të përgjithshëm, KLGJ, DPPSH</t>
  </si>
  <si>
    <t>PP, gjykata të juridiksionit të përgjithshëm, SPAK, KLGJ, DPPSH</t>
  </si>
  <si>
    <t>3.1.5 Sigurimi i të drejtës së viktimës për përkthim dhe intepretim (neni 7 i direktivës 2012/29/EU).</t>
  </si>
  <si>
    <t>01110 Planifikimi, Menaxhimi dhe Administrimi(14)</t>
  </si>
  <si>
    <t>Prokuroritë dhe gjykatat e juridiksionit të përgjithshëm</t>
  </si>
  <si>
    <t>çdo institucion që merret me viktimat</t>
  </si>
  <si>
    <t>DPPSH, PP, gjykata të juridiksionit të përgjithshëm, SPAK</t>
  </si>
  <si>
    <t>Partnerë kombëtarë dhe vendas</t>
  </si>
  <si>
    <t>MD, DPPSH, PP,  SPAK, Prokuroritë dhe gjykatat e juridiksionit të përgjithshëm</t>
  </si>
  <si>
    <t>3.1.6 Sigurimi i të drejtës së viktimës për qasje në shërbimet mbështetëse (neni 8 i direktivës 2012/29/EU).</t>
  </si>
  <si>
    <t>PP, drejtuesit  e prokurorive të juridiksionit të përgjithshëm</t>
  </si>
  <si>
    <t>3.1.6.2 Vënia në dispozicion punonjësve të policisë, të  prokurorëve, të gjykatave të hartës së përditësuar të shërbimeve për viktimat në territor dhe mundësitë e adresimit të viktimave, aty ku shërbimet mungojnë;</t>
  </si>
  <si>
    <t>DPPSH, PP, SPAK, KLGJ, gjykata të juridiksionit të përgjithshëm</t>
  </si>
  <si>
    <t>MSHMS, Bashkitë në nivel vendor dhe çdo institucion në nivel qendror</t>
  </si>
  <si>
    <t>artnerë vendas dhe ndërkombëtarë, MSHMS, OSHC</t>
  </si>
  <si>
    <t>DPPSH, PP, SPAK, KLGJ, prokurorite dhe gjykata të juridiksionit të përgjithshëm, MSHMS, OSHC</t>
  </si>
  <si>
    <t>3.1.7 Sigurimi i të drejtës së viktimës në shërbimet mbështetëse (neni 9 i direktivës 2012/29/EU).</t>
  </si>
  <si>
    <t>DPPSH,MB, PP, KLGJ, UP</t>
  </si>
  <si>
    <t>Prokuroritë dhe gjykatat e juridksionit të përgjithshëm</t>
  </si>
  <si>
    <t>Qendrat e përkujdessjes së viktimave me nevoja specifike</t>
  </si>
  <si>
    <t>DPPSH,MB, PP, KLGJ, UP, SHSSHMSHMS dhe instituicionet e saj të varësisë që punojnë me dhe për viktimat</t>
  </si>
  <si>
    <t>MB,MSHMS,SHSSH</t>
  </si>
  <si>
    <t>MSHMS, SHSSH</t>
  </si>
  <si>
    <t>Qendrat e Përkujdesjes për Viktimat me nevoja specifike</t>
  </si>
  <si>
    <t>Prokuroritë dhe gjykatat e juridksionit të përgjithshëm, Qendrat e përkujdessjes së viktimave me nevoja specifike, OSHC</t>
  </si>
  <si>
    <t>3.1.8.1 Vlerësime periodike të nivelit të raportimit të krimit nga viktimat dhe të barrierave dhe marrja e masave për eleminimin e tyre;</t>
  </si>
  <si>
    <t>DPPSH, prokuroritë dhe gjykatat  e juridiksionit të përgjithshëm, SPAK</t>
  </si>
  <si>
    <t>OSHC, partnerë vendas dhe ndërkombëtarë</t>
  </si>
  <si>
    <t>Prokuroritë e juridiksionit të përgjithshëm, SPAK</t>
  </si>
  <si>
    <t>DPPSH, prokuroritë dhe gjykatat  e juridiksionit të përgjithshëm, SPAK, SHM</t>
  </si>
  <si>
    <t>3.2.1 E drejta e viktimës për tu dëgjuar gjatë  procedimit penal  dhe në marrjen e vendimeve per mosprocedimin (neni 10-11 Direktiva 2012/29/EU).</t>
  </si>
  <si>
    <t>3.2.1.1  Njoftimi i viktimave  mes procedurave të thjeshta dhe të kuptueshme për to;</t>
  </si>
  <si>
    <t>KLGJ, KLP</t>
  </si>
  <si>
    <t>Prokuroritë/Gjykata të juridiksionit të përgjithshëm</t>
  </si>
  <si>
    <t>KLGJ,PP</t>
  </si>
  <si>
    <t>Partnerë vendas dhe ndërkombëtare</t>
  </si>
  <si>
    <t>DPPSH, PP, OJF
Partnerë vendas dhe ndërkombëtare</t>
  </si>
  <si>
    <t>DPPSH, PP, OJF, Partnerë vendas dhe ndërkombëtare</t>
  </si>
  <si>
    <t>3.2.2.4 Përafrimi i rregulloreve të DHKN për standardet e mbrojtjes së viktimave në përputhje me direktivat e BE-së.</t>
  </si>
  <si>
    <t>3.2.3.6</t>
  </si>
  <si>
    <t>Gjykatat dhe prokuroritë e juridiksionit të përgjithshëm, Komistariatet e Policisë</t>
  </si>
  <si>
    <t>3.2.6</t>
  </si>
  <si>
    <t>3.2.4.3</t>
  </si>
  <si>
    <t>3.2.6.1</t>
  </si>
  <si>
    <t>3.2.6.2</t>
  </si>
  <si>
    <t>3.2.6.3</t>
  </si>
  <si>
    <t>3.2.6.4</t>
  </si>
  <si>
    <t>3.2.6.5</t>
  </si>
  <si>
    <t>3.2.6.6</t>
  </si>
  <si>
    <t>3.2.6.7</t>
  </si>
  <si>
    <t>3.2.6.8</t>
  </si>
  <si>
    <t>3.2.6.9</t>
  </si>
  <si>
    <t>3.2.6.10</t>
  </si>
  <si>
    <t>3.2.4.4</t>
  </si>
  <si>
    <t>3.2.4.5</t>
  </si>
  <si>
    <t>3.2.4.6</t>
  </si>
  <si>
    <t>3.2.4.7</t>
  </si>
  <si>
    <t>3.2.4.8</t>
  </si>
  <si>
    <t>DHNJF</t>
  </si>
  <si>
    <t>3.2.5 Sigurimi i të drejtës së viktimës për kthimin e pasurisë së viktimës dhe kompensimi i viktimës gjatë procesit penal nga autori  (neni 16 i direktivës 2012/29/EU).</t>
  </si>
  <si>
    <t>3.2.5.3 Informimi i autorëve për lehtësitë ligjore në rast të kompesimit të viktimës në procesin penal.</t>
  </si>
  <si>
    <t>Prokuroritë/Gjykatatë juridiksionit të përgjithshëm</t>
  </si>
  <si>
    <t>SHM, Prokuroritë/Gjykatatë juridiksionit të përgjithshëm</t>
  </si>
  <si>
    <t>MD, Të gjitha institucionet që punojnë me dhe për viktimën</t>
  </si>
  <si>
    <t>DPPSH, Prokuroritë e juridiksionit të përgjithshëm</t>
  </si>
  <si>
    <t>Të gjitha institucionet që punojnë me dhe për viktimën</t>
  </si>
  <si>
    <t>KDIMDHP</t>
  </si>
  <si>
    <t>3.2.6 Sigurimi i të drejtës së viktimës resident në një shtet tjetër (neni 17 i direktivës 2012/29/EU).</t>
  </si>
  <si>
    <t>3.3.1.3</t>
  </si>
  <si>
    <t>3.3.1.4</t>
  </si>
  <si>
    <t>3.3.1 Sigurimi i të drejtës së viktimës për mbrojtje dhe njohja e viktimave me nevoja specifike mbrojte gjatë procedimeve penale (Neni 18,19,20, 21 i direktivës 2012/29/EU)</t>
  </si>
  <si>
    <t>Prokuroritë dhe Gjykatat juridiksionit të përgjithshëm</t>
  </si>
  <si>
    <t>AMA (Këshilli i Ankesave - KA)</t>
  </si>
  <si>
    <t>OSHC, KDIMDHP, Prokuroritë dhe Gjykatat juridiksionit të përgjithshëm, AMA</t>
  </si>
  <si>
    <t>3.3.2 Sigurimi i të drejtës së viktimës për vlerësim individual të viktimës për të identifikuar nevojat specifike të mbrojtjes në përputhje me këkresat e (Neni 22 i direktivës 2012/29/EU).</t>
  </si>
  <si>
    <t>DPPSH, Kordinatori Vendor për Dhunën neë Familje, NJMF, MKR</t>
  </si>
  <si>
    <t>Institucione që punojnë me dhe për mbrojtjen e viktimave të krimit</t>
  </si>
  <si>
    <t>QTI, KLGJ, PP</t>
  </si>
  <si>
    <t>Prokuroritë dhe Gjykatat e juridiksionit t ë përgjithshëm, DPPSH</t>
  </si>
  <si>
    <t xml:space="preserve">QTI, KLGJ, PP, SHM, AS, Prokuroritë dhe Gjykatat e juridiksionit t ë përgjithshëm, DPPSH, OSHC, </t>
  </si>
  <si>
    <t xml:space="preserve">IV. Programi buxhetor që kontribuon për qëllimin e politikës: </t>
  </si>
  <si>
    <t>Qëllimi i Politikës 4. Forcimi i bashkëpunimit dhe koordinimit mes aktorëve që veprojnë në fushën e mbrojtjes së viktimave të krimit në nivel kombëtar, rajonal dhe ndërkombëtar</t>
  </si>
  <si>
    <t>OSHC, KDIMDHP, Prokuroritë dhe Gjykatat juridiksionit të përgjithshëm, AMA, DPPSH, Kordinatori Vendor për Dhunën neë Familje, NJMF, MKR, QTI, KLGJ, PP, SHM, AS</t>
  </si>
  <si>
    <t>MD, KLGJ/KLP, KDIMDHP, DPPSH, Prokuroritë e juridiksionit të përgjithshëm, PP,QTI</t>
  </si>
  <si>
    <t>DHKN, SHM, DHNJF, MD, KLGJ/KLP, KDIMDHP, DPPSH, Prokuroritë e juridiksionit të përgjithshëm, PP,QTI</t>
  </si>
  <si>
    <t>MSHMS, SHSSH, DPPSH,/MB/ SHSSHMSHMS dhe instituicionet e saj të varësisë që punojnë me dhe për viktimat, prokuroritë dhe gjykatat  e juridiksionit të përgjithshëm, PP, AS, SPAK, SHM, MD, OSHC, DNJF, KLGJ</t>
  </si>
  <si>
    <t>OSHC, Partnerë vendas dhe ndërkombëtarë, MSHMS</t>
  </si>
  <si>
    <t>Objektivi specifik 4.1: Konsolidimi i bashkëpunimit dhe koordinimit të aktorëve në nivel lokal dhe qëndror</t>
  </si>
  <si>
    <t>4.1.1 Harmonizimi dhe krijimi i një modeli pilot të bashkëpunimit të të gjitha grupeve dhe mekanizmave të referimit të rasteve të viktimave dhe viktimave të mundshme të trafikimit, mekanizmit të referimit të grave dhe fëmijëve viktima të dhunës në familje, fëmijëve viktima të krimit, etj.</t>
  </si>
  <si>
    <t>ETN, GTN, Bashkia Tiranë</t>
  </si>
  <si>
    <t>4.1.1.3 Konsultime të përbashkëta për trajtimin e rasteve sipas të gjitha të drejtave, ku viktimat e krimit janë grupe të tjera vulnerabël, si të moshuarit, personat që i përkasin komunitetit LGBTI+, etj.</t>
  </si>
  <si>
    <t>4.1.2.6</t>
  </si>
  <si>
    <t>4.1.2.5</t>
  </si>
  <si>
    <t>AMSHC, MD</t>
  </si>
  <si>
    <t>Çdo institucion që punon me dhe për mbrojtjen e viktimave</t>
  </si>
  <si>
    <t xml:space="preserve">Dhoma e Tregtisë </t>
  </si>
  <si>
    <t>AMSHC</t>
  </si>
  <si>
    <t>MD, institucione që punojnë me dhe për mbrojtjen e viktimave të krimit</t>
  </si>
  <si>
    <t>Partnerë vendas dhe ndërkombëtar</t>
  </si>
  <si>
    <t>4.1.5</t>
  </si>
  <si>
    <t>4.1.4.2</t>
  </si>
  <si>
    <t>4.1.4.3</t>
  </si>
  <si>
    <t>4.1.5.1</t>
  </si>
  <si>
    <t>4.1.5.2</t>
  </si>
  <si>
    <t>4.1.5.3</t>
  </si>
  <si>
    <t>4.1.5.4</t>
  </si>
  <si>
    <t>4.1.3 Konsolidimi i praktikave të mira të zbatimit të rekomandimeve të institucioneve të pavarura si Avokati i Popullit, Komisioneri për Mbrojtjen nga Diskriminimi, organizatave të të drejtave të njeriut dhe mekanizmave ndërkombëtarë monitorues të konventave që adresojnë të drejtat e viktimave me nevoja specifike për mbrojtje dhe rritja e nivelit të zbatimit të tyre.</t>
  </si>
  <si>
    <t>4.1.3.1 Adresimi i rekomandimeve në fushën e të drejtave të viktimave të krimit te institucionet përgjegjëse të administratës publike dhe ndjekja sistematike e zbatimit të tyre;</t>
  </si>
  <si>
    <t>AP, KMD</t>
  </si>
  <si>
    <t>4.1.4 Rritja e rolit promovues dhe monitorues të Avokatit të Popullit në mbrojtje të të drejtave të grave, kundër dhunës me bazë gjinore dhe dhunës në familje, nëpërmjet funksionimit të mekanizmit të Observatorit për Femicidet.</t>
  </si>
  <si>
    <t>AP</t>
  </si>
  <si>
    <t>KM, MD</t>
  </si>
  <si>
    <t>KM</t>
  </si>
  <si>
    <t>Institucionet e përcaktuara në urdhrin e KM, partnerë vendas dhe ndërkombëtarë</t>
  </si>
  <si>
    <t>4.1.5.2 Publikimi, konsultimi dhe diskutimi i studimit me të gjithë institucionet e fushës dhe grupet e interesit;</t>
  </si>
  <si>
    <t>ETN, GTN, Bashkia Tiranë, AMSHC, MD, AP, KMD, KM</t>
  </si>
  <si>
    <t>Çdo institucion që punon me dhe për mbrojtjen e viktimave, partnerë vendas dhe ndërkombëtarë</t>
  </si>
  <si>
    <t>Kosto totale Qëllimi i Politikës IV (objektiva specifike 4.1+4.2)</t>
  </si>
  <si>
    <t>MEPJ, MB, MD</t>
  </si>
  <si>
    <t>4.2.2.3</t>
  </si>
  <si>
    <t>4.2.2.4</t>
  </si>
  <si>
    <t>4.2.2.5</t>
  </si>
  <si>
    <t>4.2.2.5 Zhvillimi i praktikave të mira të bashkëpunimit midis autoriteteve të vendeve të BE-së  dhe zbatimi i tyre në vend.</t>
  </si>
  <si>
    <t>4.2.2.3 Fushata informuese për viktimat në lidhje me të drejtat dhe procedurat për përdorimin e Urdhërit Evropian të Mbrojtjes në çështjet penale;</t>
  </si>
  <si>
    <t>4.2.2.2 Sensibilizimi dhe ndërgjegjësimi i profesionistëve për zbatimin e tij;</t>
  </si>
  <si>
    <t>MD, MSHMC</t>
  </si>
  <si>
    <t>MD, MSHMC, Çdo institucion që punon me dhe për mbrojtjen e viktimave</t>
  </si>
  <si>
    <t>4.2.1.3</t>
  </si>
  <si>
    <t>4.2.1.4</t>
  </si>
  <si>
    <t>4.2.1 Përmirësime ligjore për të garantuar përafrimin e legjislacionit shqiptar me direktivën 2011/99 EU  (Njohja e Urdhrit Europian të Mbrojtjes).</t>
  </si>
  <si>
    <t>4.2.1.1 Vlerësimi i nivelit  të përafrimit të legjislacionit shqiptar me standardet e direktivës 2011/99 EU;   (TOC)</t>
  </si>
  <si>
    <t xml:space="preserve">4.2.1.2  Hartimi i vlerësimit të ndikimit rregullator;  (RIA) </t>
  </si>
  <si>
    <t>4.2.1.4 Hartimi i komentarëve për kuptimin  dhe zbatimin e  legjislacionit të miratuar;</t>
  </si>
  <si>
    <t>4.2.1.5</t>
  </si>
  <si>
    <t>4.2.1.5  Vlerësime periodike të shkallës së zbatimit të legjslacionit të miratuar. (Expost)</t>
  </si>
  <si>
    <t>Institucionet e përfshirjes, OSHC  Tryeza te konsultimit publik</t>
  </si>
  <si>
    <t>SHM, IAL, OSHC, Çdo institucion që punon me dhe për mbrojtjen e viktimave</t>
  </si>
  <si>
    <t>MTBP 2024-2026</t>
  </si>
  <si>
    <t>Buxheti 2027-2030</t>
  </si>
  <si>
    <t>Hendek financiar 2024-2030</t>
  </si>
  <si>
    <t>MD, MSHMC, MEPJ, MB, Çdo institucion që punon me dhe për mbrojtjen e viktimave</t>
  </si>
  <si>
    <t>01110 Planifikimi, Menaxhimi dhe Administrimi (28), 03140 Policia e Shtetit (16), AS</t>
  </si>
  <si>
    <t>03140 Policia e Shtetit (16)</t>
  </si>
  <si>
    <t>01110 Planifikimi, Menaxhimi dhe Administrimi (28), 03140 Policia e Shtetit (16)</t>
  </si>
  <si>
    <t>AS, 01110 Planifikimi, Menaxhimi dhe Administrimi (28)</t>
  </si>
  <si>
    <t>01110 Planifikimi, Menaxhimi dhe Administrimi (28), 03140 Policia e Shtetit (16), AS,  03390 Veprimtaria e SPAK, 01110 Planifikimi, Menaxhimi dhe Administrimi (29)</t>
  </si>
  <si>
    <t>01110 Planifikimi, Menaxhimi dhe Administrimi (28),  AS, 03390 Veprimtaria e SPAK</t>
  </si>
  <si>
    <t xml:space="preserve">01110 Planifikimi, Menaxhimi dhe Administrimi (28), 03140 Policia e Shtetit (16), 03310 Ndihma Juridike (16), 01110 Planifikimi, Menaxhimi dhe Administrimi (29), </t>
  </si>
  <si>
    <t>01110 Planifikimi, Menaxhimi dhe Administrimi (28), 03140 Policia e Shtetit (16), AS,  03390 Veprimtaria e SPAK, 01110 Planifikimi, Menaxhimi dhe Administrimi (29), 03310 Ndihma Juridike (16)</t>
  </si>
  <si>
    <t>01110 Planifikimi, Menaxhimi dhe Administrimi (28), AS</t>
  </si>
  <si>
    <t xml:space="preserve"> 03140 Policia e Shtetit (16), 03390 Veprimtaria e SPAK</t>
  </si>
  <si>
    <t xml:space="preserve">01110 Planifikimi, Menaxhimi dhe Administrimi (28), 03390 Veprimtaria e SPAK, </t>
  </si>
  <si>
    <t>01110 Planifikimi, Menaxhimi dhe Administrimi (28), 03140 Policia e Shtetit (16), AS,  01110 Planifikimi, Menaxhimi dhe Administrimi (29)</t>
  </si>
  <si>
    <t>01110 Planifikimi, Menaxhimi dhe Administrimi (28), 03140 Policia e Shtetit (16), 03390 Veprimtaria e SPAK</t>
  </si>
  <si>
    <t>01110 Planifikimi, Menaxhimi dhe Administrimi(14), 01110 Planifikimi, Menaxhimi dhe Administrimi (28), 03140 Policia e Shtetit (16), 03390 Veprimtaria e SPAK</t>
  </si>
  <si>
    <t>01110 Planifikimi, Menaxhimi dhe Administrimi(29), 01110 Planifikimi, Menaxhimi dhe Administrimi (28), 03140 Policia e Shtetit (16), 03390 Veprimtaria e SPAK</t>
  </si>
  <si>
    <r>
      <t>01110 Planifikimi, Menaxhimi dhe Administrimi(29), 01110 Planifikimi, Menaxhimi dhe Administrimi (28), 03140 Policia e Shtetit (16), 03390 Veprimtaria e SPAK, 10430 P</t>
    </r>
    <r>
      <rPr>
        <sz val="12"/>
        <color rgb="FFFF0000"/>
        <rFont val="Calibri"/>
        <family val="2"/>
      </rPr>
      <t>ë</t>
    </r>
    <r>
      <rPr>
        <sz val="6"/>
        <color rgb="FFFF0000"/>
        <rFont val="Times New Roman"/>
        <family val="1"/>
      </rPr>
      <t>rkujdesja Sociale</t>
    </r>
  </si>
  <si>
    <t>10430 Përkujdesja Sociale</t>
  </si>
  <si>
    <t>01110 Planifikimi, Menaxhimi dhe Administrimi (28), 03140 Policia e Shtetit (16),  01110 Planifikimi, Menaxhimi dhe Administrimi (29),  10430 Përkujdesja Sociale, 01110 Planifikimi, Menaxhimi dhe Administrimi (16), UP</t>
  </si>
  <si>
    <t>10430 Përkujdesja Sociale, 01110 Planifikimi, Menaxhimi dhe Administrimi (16)</t>
  </si>
  <si>
    <t>01110 Planifikimi, Menaxhimi dhe Administrimi (28), 03140 Policia e Shtetit (16),  01110 Planifikimi, Menaxhimi dhe Administrimi (29), UP</t>
  </si>
  <si>
    <t xml:space="preserve"> 03140 Policia e Shtetit (16),  10430 Përkujdesja Sociale, 01110 Planifikimi, Menaxhimi dhe Administrimi (16)</t>
  </si>
  <si>
    <t>03140 Policia e Shtetit (16),  03390 Veprimtaria e SPAK, 09820 Veprimtari Arsimore (55)</t>
  </si>
  <si>
    <t>09820 Veprimtari Arsimore (55)</t>
  </si>
  <si>
    <t>03140 Policia e Shtetit (16),  03390 Veprimtaria e SPAK</t>
  </si>
  <si>
    <t>03140 Policia e Shtetit (16),  01110 Planifikimi, Menaxhimi dhe Administrimi (28), 03390 Veprimtaria e SPAK</t>
  </si>
  <si>
    <t>01110 Planifikimi, Menaxhimi dhe Administrimi (28), 01110 Veprimtaria e KLP (35)</t>
  </si>
  <si>
    <t>03310 Ndihma Juridike</t>
  </si>
  <si>
    <t>09820 Veprimtaria Arsimore (55)</t>
  </si>
  <si>
    <t>09820 Veprimtaria Arsimore (55), 01110 Planifikimi, Menaxhimi dhe Administrimi (28), 01110 Veprimtaria e KLP (35)</t>
  </si>
  <si>
    <t>01110 Veprimtaria e KLP (35), 01110 Planifikimi, Menaxhimi dhe Administrimi (KLGJ 29), 01110 Planifikimi, Menaxhimi dhe Administrimi (14)</t>
  </si>
  <si>
    <t>01110 Veprimtaria e KLP (35), 01110 Planifikimi, Menaxhimi dhe Administrimi (KLGJ 29)</t>
  </si>
  <si>
    <t>01110 Planifikimi, Menaxhimi dhe Administrimi (KLGJ 29), 01110 Planifikimi, Menaxhimi dhe Administrimi (28)</t>
  </si>
  <si>
    <t>AMA</t>
  </si>
  <si>
    <t xml:space="preserve"> 01110 Planifikimi, Menaxhimi dhe Administrimi (89)</t>
  </si>
  <si>
    <t xml:space="preserve"> 01110 Planifikimi, Menaxhimi dhe Administrimi (89), AMA</t>
  </si>
  <si>
    <t>Pushteti vendor, 03140 Policia e Shtetit (16)</t>
  </si>
  <si>
    <t>III. Programi buxhetor që kontribuon për qëllimin e politikës: 01110 Planifikimi, Menaxhimi dhe Administrimi (28), 03140 Policia e Shtetit (16), 03140 Policia e Shtetit (16), 03390 Veprimtaria e SPAK, 01110 Planifikimi, Menaxhimi dhe Administrimi (29), 03310 Ndihma Juridike (16), 01110 Planifikimi, Menaxhimi dhe Administrimi(14), 10430 Përkujdesja Sociale, 09820 Veprimtari Arsimore (55), 01110 Veprimtaria e KLP (35)</t>
  </si>
  <si>
    <t>09820 Veprimtari Arsimore (55), 0110 Planifikimi, Menazhimi dhe Administrimi (28), 0110 Planifikimi, Menazhimi dhe Administrimi (29), 03140 Policia e Shtetit (16), OSHC</t>
  </si>
  <si>
    <t xml:space="preserve"> 0110 Planifikimi, Menazhimi dhe Administrimi (28), 0110 Planifikimi, Menazhimi dhe Administrimi (29)</t>
  </si>
  <si>
    <t>0110 Planifikimi, Menazhimi dhe Administrimi (28), 03140 Policia e Shtetit (16)</t>
  </si>
  <si>
    <t>01110 Planifikimi, Menaxhimi dhe Administrimi (14),  01110 Planifikimi, Menaxhimi dhe Administrimi (88)</t>
  </si>
  <si>
    <t xml:space="preserve"> 01110 Planifikimi, Menaxhimi dhe Administrimi (88)</t>
  </si>
  <si>
    <t>03320 Shërbimi Avokatisë (66)</t>
  </si>
  <si>
    <t>01110 Planifikimi, Menaxhimi dhe Administrimi (03)</t>
  </si>
  <si>
    <t>01110 Planifikimi, Menaxhimi dhe Administrimi (03), 01110 Planifikimi, Menaxhimi dhe Administrimi (14)</t>
  </si>
  <si>
    <t>01110 Planifikimi, Menaxhimi dhe Administrimi (14), 01110 Planifikimi, Menaxhimi dhe Administrimi (16), 01110 Planifikimi, Menaxhimi dhe Administrimi (15)</t>
  </si>
  <si>
    <t>01110 Planifikimi, Menaxhimi dhe Administrimi (14), 10430 Përkujdesja Sociale</t>
  </si>
  <si>
    <t>03320 Shërbimi Avokatisë (66), 01110 Planifikimi, Menaxhimi dhe Administrimi (89)</t>
  </si>
  <si>
    <t>Qëllimi i Politikës 1. Fuqizimi i parandalimit dhe raportimit të krimit përmes informimit, ndërgjegjësimit dhe komunikimit efektiv me publikun dhe viktimave të krimit.</t>
  </si>
  <si>
    <t>Objektivi specifik I: Informimi dhe ndërgjegjësimi i publikut dhe viktimave të krimit për raportimin e krimit, të drejtat dhe shërbimet mbështetëse dhe mbrojtëse të tyre.</t>
  </si>
  <si>
    <t>1.1.1.2 Përgatitja dhe shpërndarja e materialeve informuese dhe këshilluese për shërbimet online për çdo viktimë;</t>
  </si>
  <si>
    <t>1.1.1.3 Përgatitja dhe shpërndarja e materialeve audio/video për mënyrën e raportimit të krimit dhe të drejtat e viktimave të krimit në kontakt me sistemin e drejtësisë penale për çdo viktimë (titrime, audio, alfabeti braj);</t>
  </si>
  <si>
    <t>1.1.1.5 Përditësimi i faqeve zyrtare të prokurorive dhe gjykatave me informacione për aksesin e viktimave te shërbimet që këto institucione ofrojnë.</t>
  </si>
  <si>
    <r>
      <t>1.1.2 P</t>
    </r>
    <r>
      <rPr>
        <b/>
        <sz val="12"/>
        <color theme="1"/>
        <rFont val="Calibri"/>
        <family val="2"/>
      </rPr>
      <t>ë</t>
    </r>
    <r>
      <rPr>
        <b/>
        <sz val="12"/>
        <color theme="1"/>
        <rFont val="Times New Roman"/>
        <family val="1"/>
      </rPr>
      <t>rdorimi nga publiku i portalit online me informacion për të drejtat e viktimës dhe shërbimet mbështetëse dhe mbrojtjen e tyre.</t>
    </r>
  </si>
  <si>
    <t>Justal</t>
  </si>
  <si>
    <t>1.1.2.1 Fushatë informuese për publikun e gjerë dhe për viktimat e krimit në veçanti mbi portalin online për të drejtat e viktimës dhe shërbimet mbështetëse dhe mbrojtjen e tyre;</t>
  </si>
  <si>
    <t>NJVV</t>
  </si>
  <si>
    <t>1.1.2.2 Publikimi i linkut te portalit në faqet e bashkive dhe të institucioneve që punojnë me viktima të krimit.</t>
  </si>
  <si>
    <t xml:space="preserve">1.1.3 	Informimi i publikut mbi të drejtat, mbrojtjen dhe aksesimin e shërbimeve për viktimat e krimit. </t>
  </si>
  <si>
    <t>1.1.3.2 Përdorimi i rrjeteve sociale për informimin e publikut mbi të drejtat e viktimave dhe aksesimin e shërbimeve në institucione;</t>
  </si>
  <si>
    <t>Çdo institucion që merret me mbrojtjen e viktimave të krimit</t>
  </si>
  <si>
    <t>1.1.3.5 Mbështetja e aktiviteteve të organizatave rinore/për të rinjtë që punojnë në fushën e mbrojtjes, mbështetjes dhe rehabilitimit të viktimave të krimit.</t>
  </si>
  <si>
    <t>1.1.4.1 Brandimi dhe strategjia e komunikimit të javës së dedikuar të mbrojtjes së viktimave të krimit;</t>
  </si>
  <si>
    <t>1.1.4.2 Zhvillimi i ditëve të hapura dhe takimeve informuese për raportimin, të drejtat e viktimave në sistemin e drejtësisë penale, për viktimat me nevoja specifike në kuadër të javës së dedikuar si dhe pasqyrimi në median lokale dhe kombëtare.</t>
  </si>
  <si>
    <t>Objektivi specifik 1.2: Ndërtimi/fuqizimi i mekanizmave të raportimit të krimit nga viktimat mes rritjes së besimit, sigurisë dhe ofrimit të shërbimeve nga profesionistë të trajnuar për të drejtat dhe nevojat e viktimave.</t>
  </si>
  <si>
    <t>1.2.1 Krijimi i mjediseve të sigurta  dhe të aksesueshme për çdo viktimë të krimit në polici, prokurori dhe gjykatë.</t>
  </si>
  <si>
    <t>1.2.1.1 Përcaktimi i standardeve për ambjentet, e përshtatshme për viktimat në përputhje me përcaktimet me direktivat e BE-së;</t>
  </si>
  <si>
    <t>1.2.1.2 Vlerësimi i nevojave për mjedise të posaçme për viktimat në godinat e prokurorive dhe gjykatave;</t>
  </si>
  <si>
    <t>1.2.1.3 Paraqitja e nevojave për burimet financiare dhe investimet në infrastrukturë;</t>
  </si>
  <si>
    <t>1.2.1.4 Ristrukturimi i ambjenteve për pritjen e viktimave të krimit, sipas standardeve të përcaktuara.</t>
  </si>
  <si>
    <t>1.2.2 	Komunikim efektiv me viktimat e krimit, bazuar në nevojat specifike të tyre.</t>
  </si>
  <si>
    <t>1.2.2.1 Rishikimi i deklaratës së të drejtave të viktimës dhe hartimi i saj në një gjuhë miqësore bazuar në nevoja specifike të viktimave të krimit;</t>
  </si>
  <si>
    <t>PP, DPPSH, SPAK</t>
  </si>
  <si>
    <t>PP, DPPSH, SPAK, MD, OSHC</t>
  </si>
  <si>
    <t>1.2.2.2 Sigurimi 24/7 ditë të javës të paktën të një numri të caktuar të profesionistëve të trajnuar për viktimat e krimit në prokurori dhe polici;</t>
  </si>
  <si>
    <t>1.2.2.3 Rritja në mënyrë progresive e numrit të interpretëve të gjuhës së shenjave dhe sigurimi i një grupi intepretësh të mjaftueshëm dhe të disponueshëm për të garantuar respektimin e të drejtës për intepretim;</t>
  </si>
  <si>
    <t>1.2.2.4 Krijimi i një grupi përkthyesish të trajnuar për teknikat e komunikimit me viktimat e krimit dhe sigurimi i shërbimeve të disponueshme për viktimat që nuk flasin ose nuk kuptojnë gjuhën shqipe;</t>
  </si>
  <si>
    <t>1.2.2.5 Krijimi i një grupi psikologësh asistues të disponueshme, të trajnuar për viktimat e krimit në polici dhe gjykatë;</t>
  </si>
  <si>
    <t>1.2.2.6 Vlerësimi periodik i kënaqësisë së shërbimit të ofruar viktimave në lidhje me komunikimin dhe informimin efektiv të tyre që në kontaktin e parë.</t>
  </si>
  <si>
    <t xml:space="preserve"> DPPSH, PP, Gjykata e juridiksionit të përgjithshëm, SPAK, UP</t>
  </si>
  <si>
    <t>DPPSH,Gjykata e juridiksionit të përgjithshëm, SPAK</t>
  </si>
  <si>
    <t>1.2.3 Permirësime ligjore të nevojshme për mirëfunksionimin e përfaqësuesve procedurialë për viktimat e krimit në procesin penal.</t>
  </si>
  <si>
    <t xml:space="preserve">1.2.3.1 Hartimi i VKM/udhëzim i përbashkët për përcaktimin e kritereve dhe procedurave për përzgjedhjen e përfaqësuesve procedurialë për viktimat e krimit në procesin penal; </t>
  </si>
  <si>
    <t>1.2.3.1</t>
  </si>
  <si>
    <t>1.2.3.2 Informimi i institucioneve përgjegjëse në lidhje me detyrimet që kanë në  krijimin e listës së përfaqësuesve procedurialë për viktimat e krimit në procesin penal;</t>
  </si>
  <si>
    <t>1.2.3.3 Ofrimi i shërbimit të përfaqësuesve procedurialë të gjithë viktimave të krimit.</t>
  </si>
  <si>
    <t>PP, KLGJ, DPPSH</t>
  </si>
  <si>
    <t>MD, MSHMS, UP, UPS</t>
  </si>
  <si>
    <t>Objektivi Specifik 2.1 : Përafrimi i legjislacionit penal, procedural penal dhe ligjeve të tjera që adresojnë të drejtat e viktimave me acquis e Bashkimit Evropian dhe aktet ndërkombëtare të tjera.</t>
  </si>
  <si>
    <t>2.1.1 Përmirësime ligjore për të garantuar përafrimin e legjislacionit shqiptar me direktiven  2012/29/EU.</t>
  </si>
  <si>
    <t>2.1.1.1 Vlerësimi i nivelit  të përafrimit të legjislacionit shqiptar me standardet e direktivës 2012/29/EU  dhe amendametit të proprozuar më datë 12 Korrik 2023;(TOC)</t>
  </si>
  <si>
    <t>2.1.1.3 Hartimi i propozimeve për nisma ligjore për përafrimin e legjislacionit shqiptar me direktivën  2012/29/EU dhe miratimi i tyre;</t>
  </si>
  <si>
    <t>2.1.1.4 Hartimi i komentarëve për kuptimin dhe zbatimin e  legjislacionit të miratuar;</t>
  </si>
  <si>
    <t>2.1.2.1 Vlerësimi i nivelit  të përafrimit të legjislacionit shqiptar me standardet e direktivës 2011/36/EU;  (TOC)</t>
  </si>
  <si>
    <t>2.1.2 Përmirësime ligjore për të garantuar përafrimin e legjislacionit shqiptar me direktivën 2011/36/EU.</t>
  </si>
  <si>
    <t>2.1.2.3 Hartimi i propozimeve për nisma ligjore për përafrimin e legjislacionit shqiptar me direktivën  2011/36/EU  dhe miratimi i tyre;</t>
  </si>
  <si>
    <t>2.1.2.4 Hartimi i komentarëve për kuptimin  dhe zbatimin e  legjislacionit të miratuar;</t>
  </si>
  <si>
    <t>2.1.2.5</t>
  </si>
  <si>
    <t>2.1.3 Përmirësime ligjore për të garantuar përafrimin e legjislacionit shqiptar me direktivën  2011/92/EU.</t>
  </si>
  <si>
    <t>2.1.3.1 Vlerësimi i nivelit  të përafrimit të legjislacionit shqiptar me standardet e direktivës 2011/92/EU;  (TOC)</t>
  </si>
  <si>
    <t>2.1.3.3 Hartimi i propozimeve për nisma ligjore për përafrimin e legjislacionit shqiptar me direktivën  2011/92/EU  dhe miratimi i tyre;</t>
  </si>
  <si>
    <t>2.1.3.4 Hartimi i komentarëve për kuptimin  dhe zbatimin e  legjislacionit të miratuar;</t>
  </si>
  <si>
    <t>2.1.4 Përmirësime ligjore për të garantuar përafrimin e legjislacionit shqiptar me direktiven  2017/541/EU.</t>
  </si>
  <si>
    <t>2.1.4.1 Vlerësimi i nivelit  të përafrimit të legjislacionit shqiptar me standardet e direktivës 2017/541/EU;  (TOC)</t>
  </si>
  <si>
    <t>2.1.4.3 Hartimi i propozimeve për nisma ligjore për përafrimin e legjislacionit shqiptar me direktivën 2017/541/EU  dhe miratimi i tyre;</t>
  </si>
  <si>
    <t>2.1.4.4 Hartimi i komentarëve për kuptimin dhe zbatimin e  legjislacionit të miratuar;</t>
  </si>
  <si>
    <t>Objektivi specifik: 2.2. Krijimi i një skeme kompensimi të drejtë dhe të përshtatshëm për viktimat e krimit.</t>
  </si>
  <si>
    <t>2.2.1 Krijimi i një skeme të re kombëtare kompensimi të viktimave të veprave penale dhe garantimi i një kompensimi të drejtë e të përshtatshëm për viktimat, në përputhje me standardet më të mira evropiane në përputhje me direktivën 2004/80/EC.</t>
  </si>
  <si>
    <t>2.2.1.1 Vlerësimi i nivelit  të përafrimit të legjislacionit shqiptar me standardet e direktivës 2004/80/EC; (TOC)</t>
  </si>
  <si>
    <t>2.2.1.1</t>
  </si>
  <si>
    <t>2.2.1.2</t>
  </si>
  <si>
    <t>2.2.1.3</t>
  </si>
  <si>
    <t>2.2.1.4</t>
  </si>
  <si>
    <t>2.2.1.6</t>
  </si>
  <si>
    <t>2.2.1.7</t>
  </si>
  <si>
    <t>2.2.1.8</t>
  </si>
  <si>
    <t>2.2.1.6 Lehtësimi i viktimave nga përgjegjësia e pagesës së taksave për ekzekutimin e urdhër kompensimit përmes ndryshimeve ligjore dhe procedurave të thjeshtëzuara;</t>
  </si>
  <si>
    <t>2.2.1.4 Hartimi i komentarëve për kuptimin dhe zbatimin e  legjislacionit të miratuar;</t>
  </si>
  <si>
    <t>2.2.1.7 Studimi periodik të praktikës gjyqësore në lidhje me kompesimin e viktimave të krimit nga autori dhe shteti;</t>
  </si>
  <si>
    <t>2.2.1.8 Rritja e kapaciteteve të punonjësve të policisë, oficerëve të policisë gjyqësore, prokurorëve, ekspertëve për të siguruar mbledhjen e provave për dëmin që ka pësuar viktima, përfshirë përfitimin financiar nga shfrytëzimi i viktimës, si element i rëndësishëm për të mbështetur pretendimet e ardhshme për kompensim.</t>
  </si>
  <si>
    <t>2.2.2 Inkurajimi i prokurorëve dhe gjyqtarëve që të përdorin të gjitha mundësitë që ligji u ofron atyre të mbështesin kërkesat e viktimave për kompensim.</t>
  </si>
  <si>
    <t>2.2.2.1 Monitorimi, vlerësimi i procesit të kompensimit të viktimave në praktikë dhe përgatitja e raporteve vlerësuese;</t>
  </si>
  <si>
    <t>2.2.2.2 Ndarja e gjetjeve të studimit përmes tryezave me pjesëmarrje të gjyqtarëve, prokurorëve, grupeve të interesit, përfaqësues të KLP, PP, KLGJ, përfaqësues të Kuvendit të Shqipërisë;</t>
  </si>
  <si>
    <t>2.2.2.3 Përdorimi i fondit të posaçëm dhe të përshtatshëm me nevojat për kompensimin e viktimave të trafikimit.</t>
  </si>
  <si>
    <t>2.2.3 	Funksionimi i organeve/strukturave ndihmëse dhe përgjegjëse vendimmarrëse për aplikimet e mundshme për kompensim dhe ofrimin e shërbimeve të tjera mbështetëse.</t>
  </si>
  <si>
    <t>2.2.3.1 Krijimi i strukturave përgjegjëse për kompensimin e viktimave nga shteti;</t>
  </si>
  <si>
    <t>MFE, Partnerë ndërkombëtarë</t>
  </si>
  <si>
    <t>2.2.3.2 Trajnimi i punonjësve të policisë, oficerëve të policisë gjyqësore, prokurorëve, ekspertëve për të siguruar mbledhjen e provave për dëmin që ka pësuar viktima, përfshirë përfitimin financiar nga shfrytëzimi i viktimës, si element i rëndësishëm për të mbështetur pretendimet e ardhshme për kompensim;</t>
  </si>
  <si>
    <t xml:space="preserve"> OSHC, Partnerë ndërkombëtarë</t>
  </si>
  <si>
    <t>2.2.3.3 Ngritja e kapaciteteve të avokatëve për të mbështetur viktimat në kërkimin e kompensimit duke përdorur të gjitha mudësitë që ligji u ofron.</t>
  </si>
  <si>
    <t>2.2.4 Sigurimi i aksesit në informacion të viktimave të veprave penale lidhur me mundësitë për aplikim për kompensim në nivel kombëtar dhe ndërkombëtar.</t>
  </si>
  <si>
    <t>2.2.4.1 Fushatë kombëtare informuese për ligjin e kompensimit të viktimave nga shteti;</t>
  </si>
  <si>
    <t>2.2.4.2 Hartimi i udhëzueve praktikë me gjuhë të thjeshtë për aplikimin për kompensim.</t>
  </si>
  <si>
    <t>2.2.5 Ushtrimi i aksesit të viktimave të veprave penale, shtetasve resident në një shtet të huaj, në një kompensim të drejtë nga shteti.</t>
  </si>
  <si>
    <t>2.2.5.1 Përcaktimi i strukturave përgjegjëse për kompensim të viktimave shtetas të huaj;</t>
  </si>
  <si>
    <t>2.2.5.2 Miratimi i praktikave procedurave administrative të kompensimit dhe të komunikimit mes institucioneve dhe shteteve homologe;</t>
  </si>
  <si>
    <t>2.2.5.3 Lehtësimi i procedurave të kompensimit të viktimave të krimeve në një shtet të huaj, mbrojtja e tyre nga dëmtimi me të njëjta të drejta si ajo e shtetasve rezident;</t>
  </si>
  <si>
    <t>2.2.5.4 Bashkëpunim efikas me autoritetet për lehtësimin e dhënies së informacionit viktimave të krimit lidhur me aplikimin për kompensim.</t>
  </si>
  <si>
    <t>Objektivi specifik 2.3 Politika efektive për mbrojtjen e viktimave të krimit  bazuar në statistika të hartuara sipas standardeve ndërkombëtare.</t>
  </si>
  <si>
    <t>2.3.1 Statistika të konsoliduara për viktimat e krimit, të mbledhura, përpunuara dhe publikuara sipas standardeve ndërkombëtare.</t>
  </si>
  <si>
    <t>2.3.1.2 Standardizimi i të dhënave zyrtare dhe pasurimi i tyre me të dhëna më të detajuara për viktimat dhe publikimi i tyre;</t>
  </si>
  <si>
    <t>2.3.1.3 Botimi i statistikave për të gjithë viktimat e krimeve, në formate miqësore dhe të kuptueshme për përdoruesit e gjerë dhe kërkuesit në fushë;</t>
  </si>
  <si>
    <t>2.3.1.5 Mbledhja e të dhënave për raportimet e viktimave të adresuara në institucione të tjera, nga ato të policisë, prokurorisë dhe gjykata;</t>
  </si>
  <si>
    <t>2.3.1.6 Publikimi i të dhënave për dënimet penale dhe masat alternative për krimet e dhunëshme;</t>
  </si>
  <si>
    <t>2.3.1.7 Marrja e masave për përmirësimin e statistikave dhe publikimin e të dhënave të dënimeve dhe masave penale sipas veprave penale dhe sipas motiveve të parashikuara nga neni 50, gërma “j” i  Kodit Penal;</t>
  </si>
  <si>
    <t>2.3.1.8 Vijimi i konsolidimit të bashkëpunimit me partner vendas dhe ndërkombëtarë në lidhje me përmirësimin e statistikave dhe trajnimin e personelit që punon në këtë fushë;</t>
  </si>
  <si>
    <t>2.3.1.9 Shkëmbimi i përvojave pozitive me institucionet homologe të vendeve evropiane në lidhje me përmirësimin e standardeve dhe mundësitë e krahasimit të statistikave për viktimat e krimit.</t>
  </si>
  <si>
    <t>Objektivi specifik 2.4 Forcimi i kapaciteteve të profesionistëve që punojnë me dhe për viktimat e krimit për respektimin e të drejtave të tyre.</t>
  </si>
  <si>
    <t>2.4.1 	Vlerësimi dhe përditësimi i programeve të formimit fillestar dhe vazhdues nga çdo institucion që punon me dhe për viktimat.</t>
  </si>
  <si>
    <t>2.4.1.2 Rishikimi i programit fillestar dhe vazhdues nga çdo institucion që punon me/për viktimat e krimit me qëllim përditësimin e programeve sipas problemeve të evidentuara;</t>
  </si>
  <si>
    <t>2.4.1.4 Hartimi i një formati të unifikuar të të dhënave (“kush bën çfarë”) për programet e trajnimeve të planifikuara dhe/ose të zhvilluara nga të gjitha institucionet trajnuese;</t>
  </si>
  <si>
    <t>2.4.2 Krijimi/përditësimi i regjistrave të profesionistëve të trajnuar/specializuar për të drejtat e viktimave.</t>
  </si>
  <si>
    <t xml:space="preserve">2.4.2.2 Krijimi i regjistrave nga çdo institucion pëgjegjës bazuar në modelin e unifikuar me të dhëna të profesionistëve të trajnuar/specializuar; </t>
  </si>
  <si>
    <t>2.4.2.3 Përditësimi i Regjistrave nga çdo institucion;</t>
  </si>
  <si>
    <t>2.4.2.4 Publikimi i regjistrave në faqet zyrtare të çdo institucioni që punojnë për mbrojtjen e viktimave te krimit.</t>
  </si>
  <si>
    <t>2.4.3 Sigurimi i burimeve të mjaftueshme njërëzore, financiare dhe teknike për të garantuar akses në shërbime cilësore për çdo viktimë.</t>
  </si>
  <si>
    <t>2.4.3.2 Vlerësimi i situatës së nevojave për rolin dhe përgjegjësitë e koordinatorëve të viktimave në prokurori;</t>
  </si>
  <si>
    <t>2.4.3.3 Rregullimi me ligj të posacëm i pozicionit të koordinatorit të viktimave në institucionet Prokurori dhe përcaktimi i qartë i fushës së përgjegjësive dhe kopetencave;</t>
  </si>
  <si>
    <t>2.4.3.5 Specialistë të dedikuar dhe të specializuar për të marrë raportimet e viktimave të krimit duke ofruar shërbime me fokus viktimat me nevoja specfike për mbrojtjeje.</t>
  </si>
  <si>
    <t>2.4.4 Trajnimi i punonjësve të policisë, policisë gjyqësore në lidhje me të drejtat e viktimave të krimit, për përdorimin e teknologjisë audio-video, teknikat e komunikimit dhe intervistimit dhe aspektet psikologjike, vlerësimin individual etj.</t>
  </si>
  <si>
    <t>2.4.4.2 Trajnime të oficerëve të policisë gjyqësore në lidhje me komunikimin me viktimat, sipas nevojave të tyre, në lidhje me programet e ndërmjetësimin dhe drejtësisë restauruese;</t>
  </si>
  <si>
    <t>2.4.4.1 Trajnimi i punonjësve të policisë, policisë gjyqësore në lidhje më të drejtat e viktimave të krimit, nevojat, për përdorimin e teknologjisë audio-video, teknikat e komunikimit dhe intervistimit dhe aspektet psikologjike, etj;</t>
  </si>
  <si>
    <t>2.4.4.3 Matja e kënaqësisë së viktimave të krimit në lidhje me nivelin e shërbimeve të ofruar nga punonjësit e policisë përmes formularëve të vendosur në çdo mjedis dhe të aksesueshme për viktimat në komisariate dhe në prokuroritë.</t>
  </si>
  <si>
    <t>2.4.5 Forcimi i kapaciteteve të mbrojtësve ligjore të zgjedhur ose të caktuar lidhur me të drejtat, teknikat e mbrojtjes dhe  të komunikimit me viktimat e krimit.</t>
  </si>
  <si>
    <t>DHASH</t>
  </si>
  <si>
    <t>2.4.5.2 Matja e kënaqësisë së viktimave në lidhje me nivelin e shërbimeve të ofruar nga mbrojtësit ligjorë përmes formularëve të dedikuar;</t>
  </si>
  <si>
    <t>2.4.6 Forcimi i kapaciteteve të profesionistëve (psikologëve ndihmës, koordinatorë të viktimave, ekspertë dhe punonjës socialë).</t>
  </si>
  <si>
    <t>2.4.6.1 Trajnimi i psikologëve ndihmës në lidhje me të drejtat e viktimës së krimit dhe asistimin e tyre;</t>
  </si>
  <si>
    <t>2.4.6.2 Trajnimi vazhdues i psikologëve asistues në polici, prokurori, gjykata dhe koordinatorëve të viktimave në prokurori;</t>
  </si>
  <si>
    <t>2.4.6.3 Matja e kënaqësisë së viktimave të krimit në lidhje me nivelin e shërbimeve të ofruara nga psikologët përmes formularëve të dedikuar;</t>
  </si>
  <si>
    <t>2.4.6.4 Trajnimi i punonjësve social në mbështetjen e viktimave të krimit.</t>
  </si>
  <si>
    <t>3.1.1.1 Rishikimi dhe miratimi i deklaratës së të drejtave të viktimave të krimit me një gjuhë dhe format miqësor për kategoritë e veçantë të viktimave;</t>
  </si>
  <si>
    <t>3.1.1.2 Krijimi i praktikave të mira të informimit me gojë dhe me shkrim të të gjithë viktimave të krimit;</t>
  </si>
  <si>
    <t>3.1.1.3 Hartimi i procedurave standarde për punonjës të policisë për  mënyrën e komunikimit me viktimën dhe  viktimat me nevoja specifike mbrojtjeje për  kategoritë e  viktimave që mungojnë;</t>
  </si>
  <si>
    <t>3.1.1.4 Vijimi i rritjes së kapaciteteve informuese dhe trajnimeve të stafit të policisë, policisë gjyqësore në lidhje me teknikat e komunikimit me çdo viktimë, bazuar në nevojat specifike të saj;</t>
  </si>
  <si>
    <t>3.1.1.5 Matja e zbatimit të standardeve mes pyetësorëve të plotësuar nga viktima dhe/ose anketimeve;</t>
  </si>
  <si>
    <t>3.1.1.6 Zhvillimi i një udhëzuesi që i jep mundësi viktimës të zgjedhë dhe të shoqërohet nga pjesëtarë të familjes;</t>
  </si>
  <si>
    <t>3.1.1.7 Krijimi dhe mirëfunksionimi i rrjetit të përkthyesve dhe interpretëve të aksesueshëm përgjatë 24 orëve në të gjithë vendin (bazuar në listën e përkthyesve dhe intepretëve  të regjistruar në regjistrin zyrtar të përkthysve dhe intepretëve).</t>
  </si>
  <si>
    <t>3.1.2.1 Hartimi, prodhimi dhe shpërndarja e materialeve informuese për të drejtat e viktimave në institucionet e sistemit të drejtësisë dhe ato ligjzbatuese;</t>
  </si>
  <si>
    <t>3.1.2.4 Përgatitja e informacioneve për të drejtat e viktimës në formate të thjeshta dhe miqësore për kategori të veçanta të viktimave.</t>
  </si>
  <si>
    <t>3.1.3 Sigurimi i të drejtës së viktimës  kur paraqet ankim (neni 5 i direktivës 2012/29/EU).</t>
  </si>
  <si>
    <t>3.1.3.1 Hartimi i procedurave të brendshme të qarta për paisjen e viktimës me kopje të ankimit ose një shkresë në gjuhën që kupton që vërteton ankimin e bërë.</t>
  </si>
  <si>
    <t>3.1.4.1 Hartimi i praktikave standarde për  njoftimin  e viktimës dhe të formateve, bazuar në nevojat e viktimave;</t>
  </si>
  <si>
    <t>3.1.4.2 Krijimi i praktikave standarde të regjistrimit të njoftimit të viktimave në lidhje me  procedimin penal dhe  detyrimin e dhënies së një informacioni përmbledhës të arsyeve të mosfillimit ose pushimit të procedimit penal;</t>
  </si>
  <si>
    <t>3.1.4.3 Përcaktimi i institucionit përgjegjës dhe rolit të tij në rastet e njoftimeve të viktimave në çështjet ndërkufitare.</t>
  </si>
  <si>
    <t>3.1.5.1 Hartimi i modeleve të njoftimit të viktimave për ditën, orën dhe vendimin e gjykimit në gjuhën që kuptojnë;</t>
  </si>
  <si>
    <t>3.1.5.2 Përditësimi periodik i të dhënave për shtetasit të huaj në kontakt me sistemin e drejtësisë, në veçanti viktimat që kanë nevojë për përkthim dhe intepretim;</t>
  </si>
  <si>
    <t>3.1.5.3 Vlerësimi periodik dhe financimi i plotë i nevojave të institucioneve për shërbimet e përkthimit dhe interpretimit për viktimat e krimit;</t>
  </si>
  <si>
    <t xml:space="preserve">3.1.5.4 Pajisja me një listë të përditësuar me kontaktet e personave që mund të asistojnë me përkthim ose interpretim e viktimave që nuk kuptojnë ose flasim shqip më polici, prokurori, gjykate në rastet emergjente; </t>
  </si>
  <si>
    <t>3.1.5.5 Vlerësimi i mundësive për përdorimin e teknologjisë për përkthimin dhe intepretimin e viktimave dhe përcaktimi i rregullave të zbatimit të tyre;</t>
  </si>
  <si>
    <t>3.1.5.6 Zhvillimi i praktikave të bashkëpunimit ndërmjet autoriteteve kompetente shqiptare dhe shteteve të tjera për të mundësuar shërbimet e përkthimit dhe intepretimit dhe ndarë burimet e nevojshme.</t>
  </si>
  <si>
    <t>3.1.6.1 Vlerësimi periodik i zbatimit të Udhëzimit me karakter të Përgjithshëm nr.5, datë 26.10.2018 i Prokurorit të Përgjithshëm në lidhje me krijimin e hartës së shërbimeve, përditësimin e saj dhe informimin e  punonjësve;</t>
  </si>
  <si>
    <t>3.1.6.3 Promovimi i linjave online të këshillit dhe shtrirja e shërbimit të tyre në gjithë territorin. Publikimi i numrave të linjave online të këshillit me çdo mjet dhe me fushata informuese dhe sensiblizuese;</t>
  </si>
  <si>
    <t>3.1.6.4 Vijimi i konsolidimit të mekanizmave të referimit  të rasteve në nivel vendor dhe qëndor dhe rritja e mbështetjes me burime njerëzore dhe financiare të nevojshme;</t>
  </si>
  <si>
    <t>3.1.6.5 Zgjerimi i shërbimeve për viktimat në të gjithë territorin e vendit.</t>
  </si>
  <si>
    <t>3.1.7.1 Rritja e kapaciteteve të punonjësve për vlerësimin dhe identifikimin e viktimave të krimit, në veçanti të viktimave të mundshme të trafikimit dhe viktimat e trafikimit të viktimave të shfrytëzimit të prostitucionit, viktimat e dhunës seksuale, vlerësimi i nevojave të tyre specifike, pavarësisht nga kallëzimi i veprës penale;</t>
  </si>
  <si>
    <t>3.1.7.2 Vlerësimi sistematik i zbatimit të procedurave të vlerësimit të nevojave të viktimave dhe shërbimeve që u ofrohet atyre dhe adresimi për zgjidhje i problemeve që konstatohen;</t>
  </si>
  <si>
    <t>DPPSH, MB, SHSSH, MSHMS dhe instituicionet e saj të varësisë që punojnë me dhe për viktimat</t>
  </si>
  <si>
    <t>3.1.7.3 Promovimi i modeleve pozitive të mbështetjes së viktimave;</t>
  </si>
  <si>
    <t>3.1.7.4 Forcimi i programeve mbështetëse të viktimave të krimit pas raportimit të rastit.</t>
  </si>
  <si>
    <t>3.1.8 Parandalimi i pengesave për raportimit e krimit nga viktima dhe subjektet e tjera duke ofruar drejtësi për viktimat.</t>
  </si>
  <si>
    <t>3.1.8.2 Vlerësimi periodike të efektivitetit të precedimeve penale dhe politikës penale në raport me viktimat  dhe pasojat e shkaktuara;</t>
  </si>
  <si>
    <t>3.1.8.3 Studime të vendimeve gjyqësore në lidhje me efektivitetin e masave dhe dënimeve penale të zbatuara ndaj të dënuarve.</t>
  </si>
  <si>
    <t>Objektivi specifik 3.2 Garantimi i pjesëmarrjes së viktimave në procedimet penale.</t>
  </si>
  <si>
    <t>3.2.1.2  Hartimi i procedurave të brendshme  të  prokurorisë dhe gjykatave në lidhje me ankimin, sa më të thjeshta dhe sa më pak burokratike dhe moskushtëzimi me gjendjen financiare;</t>
  </si>
  <si>
    <t>3.2.1.3 Monitorimi periodik i respektimit të të drejtave të viktimave në praktikë (nga vetë institucioni dhe partnerë vendas).</t>
  </si>
  <si>
    <t>3.2.2 E drejta e mbrojtjes së viktimës në kontekstin e shërbimeve të drejtësisë restauruese (Direktiva 2012/29/EU).</t>
  </si>
  <si>
    <t>3.2.2.1 Vlerësim i zbatimit të standardeve që parashikon ligji i ndërmjetësimit dhe direktivave të BE-se për drejtësinë restauruese në lidhje me viktimat e krimit;</t>
  </si>
  <si>
    <t>3.2.2.2 Hartimi i raportit të vlerësimit;</t>
  </si>
  <si>
    <t>3.2.2.3 Ndarja e raportit me profesionistët (policia, ndërmjetësit, prokurorët, OJF);</t>
  </si>
  <si>
    <t>3.2.3 	Ofrimi i programeve të drejtësisë restaurese dhe ndërmjetësimit për viktimat në përputhje me standardet europiane.</t>
  </si>
  <si>
    <t>3.2.3.1 Vlerësimi i shtrirjes në territor të programeve të drejtësisë restaruruese dhe të ndërmjetësimit;</t>
  </si>
  <si>
    <t>3.2.3.2 Krijimi i dhomave të ndërmjetësimit në atë pjesë të territorit ku ende nuk janë krijuar dhe rritja e numrit të ndërmjetësve të specializuar në dhomat vendore në të gjithë vendin;</t>
  </si>
  <si>
    <t>3.2.3.3 Përgatitja e materialeve informuese në lidhje me parimet, përfitimin e zbatimit të programeve të drejtësisë restauruese dhe ndërmjetesimin për viktimat e krimit;</t>
  </si>
  <si>
    <t>3.2.3.4 Trajnimi dhe specializimi i ndërmjetësve për të ndërmjetësuar raste ku bëjnë pjesë viktima të krimit sipas standardeve më të mira të ndërmjetësimit  të parashikuar në legjislacionin në fuqi;</t>
  </si>
  <si>
    <t>3.2.3.5 Zbatimi i detyrimeve nga ana e policisë, prokurorisë dhe gjykatës për informimin e viktimës në lidhje me shërbimin e drejtësisë restauruese dhe ndërmjetësimit dhe lehtësimi i aksesit në këto shërbime;</t>
  </si>
  <si>
    <t>KLGJ, PP, DPPSH</t>
  </si>
  <si>
    <t>3.2.3.6 Vlerësimi periodik i cilësisë së ofrimit të shërbimeve të drejtësisë restauruese dhe ndërmjetësimit.</t>
  </si>
  <si>
    <t>3.2.4 Sigurimi i të drejtës së viktimës për rimbursim të shpenzimeve dhe ndihmë juridike. (nenit 13, paragrafi i parë i direktives Direktiva 2012/29/EU).</t>
  </si>
  <si>
    <t>3.2.4.1 Shtrirja e shërbimit të ndihmës juridike falas në të gjithë territorin e vendit duke përfshirë edhe ekipet lëvizëse për zonat e thella;</t>
  </si>
  <si>
    <t>3.2.4.2 Vlerësimi i programeve të formimit fillestar dhe vazhdues për ofruesit e ndihmës juridike parësore dhe dytësore dhe avokatët që përfaqësojnë viktimat dhe bazuar në gjetjet, rishikimi i tyre;</t>
  </si>
  <si>
    <t>3.2.4.3 Vijimi i rritjes së kapaciteve të ofruesve të ndihmës juridike për viktimat, duke mbajtur parasysh nevojat specifike të tyre;</t>
  </si>
  <si>
    <t>3.2.4.4 Pëmirësimi i mbledhjes dhe përpunimit të të dhënave për të gjithë kategoritë e viktimave që përfitojnë ndihmë juridike falas nga të gjithë ofruesit e saj, publikë dhe jopublikë dhe në gjithë format e ofrimit;</t>
  </si>
  <si>
    <t>3.2.4.5 Zhvillimi i fushatave informuese dhe ndërgjegjësuese për ndihmën juridike fala për viktimat;</t>
  </si>
  <si>
    <t>3.2.4.6 Informimi i viktimave për të drejtën e rimbursimit, kushtet dhe kriteret ligjore;</t>
  </si>
  <si>
    <t>3.2.4.7 Zbatimi i ligjit për rimbursim të viktimave shoqëruar me efektet buxhetore;</t>
  </si>
  <si>
    <t>3.2.4.8 Kryerja e vlerësimeve periodike në lidhje me zbatimin e të drejtës për rimbursim të shpenzimeve.</t>
  </si>
  <si>
    <t>3.2.5.1 Inkurajimi i prokurorëve dhe gjyqtarëve për kompensimin e viktimave përmes trajnimeve për gjyqtar dhe prokuror;</t>
  </si>
  <si>
    <t>3.2.5.2 Informimi i viktimës për të drejtën e kthimit të pasurisë, afatet dhe procedurat;</t>
  </si>
  <si>
    <t>3.2.6.1 Inkurajimi i prokurorëve dhe gjyqtarëve që të forcojnë bashkëpunimin dhe ndihmën e ndërsjelltë juridike;</t>
  </si>
  <si>
    <t>3.2.6.2 Zbatimi i praktikave më të mira evropiane në lidhje me kompensimin e viktimave;</t>
  </si>
  <si>
    <t>3.2.6.3 Zhvillimi i praktikave të brendëshme për kalimin e informacionit ndërmjet shteteve;</t>
  </si>
  <si>
    <t>3.2.6.4 Nënshkrimi i marrëveshjeve bilaterale midis shteteve për kompensimin e viktimave resident në një shtet tjetër;</t>
  </si>
  <si>
    <t>3.2.6.5 Përcaktimi i rregullave të mbrojtjes së dhënave personale;</t>
  </si>
  <si>
    <t>3.2.6.6 Ofrimi i trajnimeve dhe hartimi i udhëzuesve praktike për profesionistë lidhur me të drejtat e viktimës ndërkufitare në të cilat ka nevojë për asistence dhe ndihmë juridike;</t>
  </si>
  <si>
    <t>3.2.6.7 Marrja e  një deklarate nga viktima menjëherë pasi të bëhet ankimi në lidhje me veprën penale pranë autoritetit kompetent;</t>
  </si>
  <si>
    <t>3.2.6.8 Hartimi i udhëzuesit për marrjen e ankimit dhe pyetje e viktimës së huaj menjëherë;</t>
  </si>
  <si>
    <t>3.2.6.9 Shkëmbimi i përvojave pozitive  në lidhje me ushtrimin e të drejtave të viktimave që janë rezident në një vend tjetër;</t>
  </si>
  <si>
    <t>3.2.6.10 Bazuar në vlerësimin e nevojave për teknologji, planifikimi dhe financimi i nevojshëm për të mundësuar përdorimin e teknologjisë në rastet kur viktima banon në një shtet tjetër.</t>
  </si>
  <si>
    <t>KLGJ, PP, QTI</t>
  </si>
  <si>
    <t>Objektivi specifik 3.3 Garantimi i mbrojtjes së viktimave dhe njohja e viktimave me nevoja të veçanta.</t>
  </si>
  <si>
    <t>3.3.1.1 Monitorimi nga OSHC-të i zbatimit nga prokuroritë, gjykatat të përmirësimeve ligjore;</t>
  </si>
  <si>
    <t>3.3.1.2 Vijimi i rritjes së kapaciteve të profesionistëve që punojnë me dhe për viktimat për të parandaluar publikimin e të dhënave personale të viktimave dhe anëtarëve të familjes së saj;</t>
  </si>
  <si>
    <t>3.3.1.3 Zbatimi me rigorozitet i rregullave të regjistrimit audio dhe vidio të seancave me pjesëmarrjen e viktimave dhe në lidhje me publikimin e vendimeve;</t>
  </si>
  <si>
    <t>3.3.1.4 Promovimi i Kodit të rishikuar të Transmetimit dhe detyrimeve të OSHMA-ve kundrejt viktimave.</t>
  </si>
  <si>
    <t>DPPSH, Kordinatori Vendor për Dhunën në Familje, NJMF, MKR</t>
  </si>
  <si>
    <t>3.3.2.1 Miratimi i procedurave të vlerësimit individual për ato kategori ku mungojnë dhe rishikimi i atyre ekzistuese;</t>
  </si>
  <si>
    <t>3.3.2.2 Zbatimi rigoroz i procedurave ekzistuese të vlerësimit të nevojave të viktimave nga të gjitha institucionet e përfshira dhe në të gjithë territorin e vendit.</t>
  </si>
  <si>
    <t>3.3.3 Sigurimi i të drejtës për mbrojtje të viktimave me nevojave të veçanta gjatë procedimeve penale (neni 23 i direktivës 2012/29/EU).</t>
  </si>
  <si>
    <t>3.3.3.1 Bazuar në gjetjet e vlerësimit,  hartimi, miratimi dhe zbatimi i një plani të mbështetur financiarisht për paisjen e gjithë prokurorive dhe gjykatave me teknologjinë për pyetjen e viktimave dhe dëshmitarëve në nevojë mbrojtje specifike dhe të fëmijëve në kontakt me ligjin;</t>
  </si>
  <si>
    <t>Prokuroritë dhe Gjykatat e juridiksionit të përgjithshëm</t>
  </si>
  <si>
    <t>3.3.3.2 Vlerësimi i programeve të formimit fillestar dhe vazhdues në lidhje me modulet e trajtimit të viktimave, teknikave të komunikimit dhe intervistimit të tyre nga të gjithë profesionistët që punojnë me dhe për viktimat dhe përditësimi i tyre në mënyrë sistematike;</t>
  </si>
  <si>
    <t>3.3.3.3 Rritja e kapaciteteve të të gjithë profesionistëve që punojmë me dhe për viktimat e krimit në lidhje me të drejtat e viktimës, trajtimin e rreziqeve të viktimave dhe zbatimin e mbrojtjes së viktimave me nevojë për mbrojtje specifike;</t>
  </si>
  <si>
    <t>3.3.3.4 Trajnimi i profesionistëve në lidhje me përdorimin e teknologjisë dhe ruajtjen e të dhënave personale të mbledhura dhe përpunuara;</t>
  </si>
  <si>
    <t>3.3.3.5 Vlerësimi sistematik të praktikës së zbatimit të masave të mbrojtjes specifike të viktimave, bazuar në nevojat e tyre të identifikauara nga vlerësimi individual.</t>
  </si>
  <si>
    <t>4.1.1.1 Konsultime të grupeve për referimnin e rasteve të dhunës në familje (ETN), të referimit të rasteve të fëmijëve në konflikt/kontakt me ligjin (GTN) dhe rasteve të viktimave dhe viktimave të mundshme të trafikimit (duke përdorur edhe mënyrat alternative të komunikimit online), me qëllim vlerësimin individual sipas nevojave dhe specifikave për çdo viktimë;</t>
  </si>
  <si>
    <t>4.1.1.2 Takime të përbashkëta të grupeve të referimit të rasteve të viktimave, për diskutimin e problematikave dhe shkëmbimin e praktikave të mira;</t>
  </si>
  <si>
    <t>4.1.2 Inkurajimi i shoqërisë civile dhe i të gjithë partnerëve të sektorit jopublik të kontribuojnë në parandalimin e viktimizimit dhe për të reduktuar rrezikun e viktimizimit dytësor dhe të përsëritur.</t>
  </si>
  <si>
    <t>4.1.2.1 Evidentimi dhe hartimi i një liste të të gjithë aktorëve jopublikë (OJF dhe partnerë ndërkombëtarë) që mund të kontribuojnë në fushën e mbrojtjes së viktimave të krimit dhe parandalimit të viktimizimit dytësor dhe të përsëritur;</t>
  </si>
  <si>
    <t>4.1.2.2 Evidentimi dhe hartimi i një liste të bizneseve (përfshi sektorin hoteleri turizëm, agjensitë e udhëtimit dhe punësimit) që mund të kontribuojnë në parandalimin e viktimizimit;</t>
  </si>
  <si>
    <t>4.1.2.3 Hartëzimi/përditësimi i shërbimeve mbështetsëse që ofrojnë institucione publike dhe jo publike për të gjitha kategoritë e viktimave të krimit përfshirë dhe programe të drejtësisë restauruese dhe ndërmjetësimit dhe vënia në dispozicion të profesionistëve;</t>
  </si>
  <si>
    <t>4.1.2.4 Prioritizimi i thirrjeve të AMSHC në drejtim të projekteve për kapërcimin e barrierave për raportimin e krimit, mbështetjen dhe mbrojtjen e viktimave të krimit, veçanërisht projekte në zonat e thella të vendit;</t>
  </si>
  <si>
    <t>4.1.2.5 Krijimi i rrjetit me përfaqësues të institucioneve, OJF-vë që ofrojnë shërbime për viktimat, partnerëve vendas dhe ndërkombëtare që punojnë me dhe për viktimat, ku të përfshihen dhe të dëgjohet zëri i viktimave;</t>
  </si>
  <si>
    <t>4.1.2.6 Promovimi i modeleve pozitive si bordi i këshillimit të viktimave të trafikimit dhe viktimave të mundshme të trafikimit  dhe   krijimi i bordeve të këshillimit të viktimave të dhunës në familje, të fëmijëve viktimave, te viktimave të krimeve të urrejtjes.</t>
  </si>
  <si>
    <t>4.1.3.2 Raportimi në Kuvendin e Shqipërisë të nivelit të zbatimit të rekomandimeve nga institucionet përgjegjëse.</t>
  </si>
  <si>
    <t>4.1.4.1 Ngritja e Observatorit për femicidet;</t>
  </si>
  <si>
    <t>4.1.4.2 Përgatitja e metodologjisë për mbledhjen dhe analizimin e të dhënave dhe çështjeve penale lidhur me krimet ndaj grave dhe vajzave;</t>
  </si>
  <si>
    <t>4.1.4.3 Raporte të përvitshme lidhur me femicidet në Shqipëri dhe rekomandime adresuar insitucioneve dhe mekanizmit të koordinuar të referimit kundër dhunës në familje.</t>
  </si>
  <si>
    <t>4.1.5 Ngritja dhe funksionimi i një strukture për koordinimin në nivel kombëtar për mbrojtjen e viktimave të krimit.</t>
  </si>
  <si>
    <t>4.1.5.1 Ngritja e grupit të punës, ndërinstitucional për kryerjen e studimit dhe vlerësimit mbi praktikat më të mira të funksionimit të Koordinatorëve në vendet e BE-së, si dhe përshtatjes së tyre me systemin e brendshëm ligjor dhe institucional;</t>
  </si>
  <si>
    <t>4.1.5.3 Hartimi i projektaktit mbi ngritjen dhe funksionimin e strukturës koordinuese në nivel kombëtar për mbrojtjen e viktimave të krimit;</t>
  </si>
  <si>
    <t>4.1.5.4 Miratimi i projektaktit për ngritjen dhe funksionimin e strukturës koordinuese në nivel kombëtar për mbrojtjen e viktimave të krimit.</t>
  </si>
  <si>
    <t>Objektivi specifik 4.2: Forcimi i dimensionit ndërkombëtar të të drejtave të viktimave.</t>
  </si>
  <si>
    <t>4.2.1.3 Hartimi i propozimeve për nisma ligjore për  përafrimin e legjislacionit shqiptar me direktivën 2011/99 EU  dhe miratimi i tyre;</t>
  </si>
  <si>
    <t>4.2.2 Ndërgjegjësimi dhe informimi i profesionistëve dhe publikut mbi urdhërin Europian të Mbrojtjes.</t>
  </si>
  <si>
    <t>4.2.2.1 Trajnimi i profesionistëve në lidhje me Urdhërin Evropian të Mbrojtjes në çështjet penale;</t>
  </si>
  <si>
    <t>4.2.2.4 Mbledhjen e të dhënave për zbatimin e urdhërit evropian;</t>
  </si>
  <si>
    <t>4.2.3 Bashkëpunimi me vendet europiane për të siguruar që shtetasit shqiptarë viktima të krimit të marrin mbështetjen dhe mbrojtjen e nevojshme në vendet partnere.</t>
  </si>
  <si>
    <t>4.2.3.1 Komunikimi ndërmjet strukturave përgjegjëse, brenda dhe jashtë vendit, për të siguruar mbështetje dhe mbrojtjen e nevojshme të viktimave.</t>
  </si>
  <si>
    <t>Objektivi specifik 1: Informimi dhe ndërgjegjësimi i publikut dhe viktimave të krimit për raportimin e krimit, të drejtat dhe shërbimet mbështetëse dhe mbrojtëse të tyre.</t>
  </si>
  <si>
    <t>Objektivi specifik 1.2: Ndërtimi/fuqizimi i mekanizmave të raportimit të krimit nga viktimat mes rrritjes së besimit, sigurisë dhe ofrimit të shërbimeve nga profesionistë të trajnuar për të drejtat dhe nevojat e viktimave.</t>
  </si>
  <si>
    <t>Objektivi specifik: 2.2: Krijimi i një skeme kompensimi të drejtë dhe të përshtatshëm për viktimat e krimit.</t>
  </si>
  <si>
    <t>Objektivi specifik 2.3: Politika efektive për mbrojtjen e viktimave të krimit bazuar në statistika të hartuara sipas standardeve ndërkombëtare.</t>
  </si>
  <si>
    <t>Objektivi specifik 2.4: Forcimi i kapaciteteve të profesionistëve që punojnë me dhe për viktimat e krimit për respektimin e  të drejtave të tyre.</t>
  </si>
  <si>
    <t>Objektivi Specifik 3.1 : Garantimi i të drejtës për informim dhe mbështetje të viktimave në procedimet penale.</t>
  </si>
  <si>
    <t>Objektivi specifik 4.1: Konsolidimi i bashkëpunimit dhe koordinimit të aktorëve në nivel lokal dhe qëndror.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</si>
</sst>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_);_(* \(#,##0\);_(* &quot;-&quot;_);_(@_)"/>
    <numFmt numFmtId="165" formatCode="_(* #,##0.00_);_(* \(#,##0.00\);_(* &quot;-&quot;??_);_(@_)"/>
    <numFmt numFmtId="166" formatCode="_(* #,##0_);_(* \(#,##0\);_(* &quot;-&quot;??_);_(@_)"/>
    <numFmt numFmtId="167" formatCode="0.0%"/>
  </numFmts>
  <fonts count="54" x14ac:knownFonts="1">
    <font>
      <sz val="11"/>
      <color theme="1"/>
      <name val="Calibri"/>
      <family val="2"/>
      <scheme val="minor"/>
    </font>
    <font>
      <sz val="10"/>
      <name val="Arial"/>
      <family val="2"/>
      <charset val="238"/>
    </font>
    <font>
      <sz val="10"/>
      <name val="Arial"/>
      <family val="2"/>
    </font>
    <font>
      <sz val="8"/>
      <name val="Calibri"/>
      <family val="2"/>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2"/>
      <color rgb="FF000000"/>
      <name val="Times New Roman"/>
      <family val="1"/>
    </font>
    <font>
      <b/>
      <sz val="12"/>
      <color rgb="FF000000"/>
      <name val="Times New Roman"/>
      <family val="1"/>
    </font>
    <font>
      <sz val="12"/>
      <color theme="1"/>
      <name val="Times New Roman"/>
      <family val="1"/>
    </font>
    <font>
      <b/>
      <sz val="9"/>
      <color theme="1"/>
      <name val="Times New Roman"/>
      <family val="1"/>
    </font>
    <font>
      <sz val="9"/>
      <color theme="1"/>
      <name val="Times New Roman"/>
      <family val="1"/>
    </font>
    <font>
      <b/>
      <sz val="9"/>
      <color rgb="FF000000"/>
      <name val="Times New Roman"/>
      <family val="1"/>
    </font>
    <font>
      <b/>
      <sz val="11"/>
      <color rgb="FFFF0000"/>
      <name val="Calibri"/>
      <family val="2"/>
      <scheme val="minor"/>
    </font>
    <font>
      <sz val="9"/>
      <color theme="1"/>
      <name val="Arial"/>
      <family val="2"/>
    </font>
    <font>
      <sz val="9"/>
      <color rgb="FF000000"/>
      <name val="Arial"/>
      <family val="2"/>
    </font>
    <font>
      <b/>
      <sz val="9"/>
      <color rgb="FF000000"/>
      <name val="Arial"/>
      <family val="2"/>
    </font>
    <font>
      <b/>
      <sz val="9"/>
      <color theme="1"/>
      <name val="Arial"/>
      <family val="2"/>
    </font>
    <font>
      <b/>
      <i/>
      <sz val="9"/>
      <color rgb="FFFF0000"/>
      <name val="Arial"/>
      <family val="2"/>
    </font>
    <font>
      <b/>
      <sz val="9"/>
      <color rgb="FFFFFFFF"/>
      <name val="Arial"/>
      <family val="2"/>
    </font>
    <font>
      <b/>
      <i/>
      <sz val="9"/>
      <color rgb="FF000000"/>
      <name val="Arial"/>
      <family val="2"/>
    </font>
    <font>
      <b/>
      <sz val="14"/>
      <color rgb="FF0070C0"/>
      <name val="Calibri"/>
      <family val="2"/>
      <scheme val="minor"/>
    </font>
    <font>
      <b/>
      <sz val="11"/>
      <color theme="1"/>
      <name val="Arial"/>
      <family val="2"/>
    </font>
    <font>
      <b/>
      <i/>
      <sz val="9"/>
      <color theme="1"/>
      <name val="Arial"/>
      <family val="2"/>
    </font>
    <font>
      <b/>
      <sz val="12"/>
      <color theme="1"/>
      <name val="Times New Roman"/>
      <family val="1"/>
    </font>
    <font>
      <b/>
      <sz val="12"/>
      <color indexed="10"/>
      <name val="Times New Roman"/>
      <family val="1"/>
    </font>
    <font>
      <b/>
      <sz val="12"/>
      <color rgb="FFFF0000"/>
      <name val="Times New Roman"/>
      <family val="1"/>
    </font>
    <font>
      <sz val="11"/>
      <name val="Calibri"/>
      <family val="2"/>
      <scheme val="minor"/>
    </font>
    <font>
      <b/>
      <sz val="12"/>
      <name val="Times New Roman"/>
      <family val="1"/>
    </font>
    <font>
      <b/>
      <sz val="14"/>
      <color theme="8"/>
      <name val="Times New Roman"/>
      <family val="1"/>
    </font>
    <font>
      <sz val="8"/>
      <color rgb="FF000000"/>
      <name val="Arial"/>
      <family val="2"/>
    </font>
    <font>
      <b/>
      <sz val="14"/>
      <color theme="8" tint="-0.249977111117893"/>
      <name val="Times New Roman"/>
      <family val="1"/>
    </font>
    <font>
      <sz val="14"/>
      <color theme="8" tint="-0.249977111117893"/>
      <name val="Times New Roman"/>
      <family val="1"/>
    </font>
    <font>
      <b/>
      <sz val="12"/>
      <color indexed="8"/>
      <name val="Times New Roman"/>
      <family val="1"/>
    </font>
    <font>
      <sz val="12"/>
      <color indexed="8"/>
      <name val="Times New Roman"/>
      <family val="1"/>
    </font>
    <font>
      <sz val="14"/>
      <color theme="8"/>
      <name val="Times New Roman"/>
      <family val="1"/>
    </font>
    <font>
      <sz val="10"/>
      <color theme="1"/>
      <name val="Times New Roman"/>
      <family val="1"/>
    </font>
    <font>
      <b/>
      <sz val="12"/>
      <color rgb="FF000000"/>
      <name val="Calibri"/>
      <family val="2"/>
    </font>
    <font>
      <sz val="10"/>
      <color rgb="FFFF0000"/>
      <name val="Times New Roman"/>
      <family val="1"/>
    </font>
    <font>
      <b/>
      <sz val="10"/>
      <color theme="1"/>
      <name val="Times New Roman"/>
      <family val="1"/>
    </font>
    <font>
      <b/>
      <i/>
      <sz val="12"/>
      <color indexed="30"/>
      <name val="Times New Roman"/>
      <family val="1"/>
    </font>
    <font>
      <sz val="12"/>
      <color rgb="FFFF0000"/>
      <name val="Times New Roman"/>
      <family val="1"/>
    </font>
    <font>
      <sz val="12"/>
      <name val="Times New Roman"/>
      <family val="1"/>
    </font>
    <font>
      <sz val="12"/>
      <color rgb="FFFF0000"/>
      <name val="Calibri"/>
      <family val="2"/>
    </font>
    <font>
      <b/>
      <sz val="14"/>
      <color theme="1"/>
      <name val="Times New Roman"/>
      <family val="1"/>
    </font>
    <font>
      <sz val="14"/>
      <color theme="1"/>
      <name val="Times New Roman"/>
      <family val="1"/>
    </font>
    <font>
      <sz val="14"/>
      <color theme="1"/>
      <name val="Calibri"/>
      <family val="2"/>
      <scheme val="minor"/>
    </font>
    <font>
      <b/>
      <sz val="14"/>
      <color rgb="FFFF0000"/>
      <name val="Times New Roman"/>
      <family val="1"/>
    </font>
    <font>
      <sz val="14"/>
      <color theme="0"/>
      <name val="Calibri"/>
      <family val="2"/>
      <scheme val="minor"/>
    </font>
    <font>
      <sz val="14"/>
      <color theme="0"/>
      <name val="Calibri"/>
      <family val="2"/>
    </font>
    <font>
      <sz val="6"/>
      <color rgb="FFFF0000"/>
      <name val="Times New Roman"/>
      <family val="1"/>
    </font>
    <font>
      <b/>
      <sz val="12"/>
      <color theme="1"/>
      <name val="Calibri"/>
      <family val="2"/>
    </font>
    <font>
      <sz val="16"/>
      <color theme="1"/>
      <name val="Calibri"/>
      <family val="2"/>
      <scheme val="minor"/>
    </font>
  </fonts>
  <fills count="15">
    <fill>
      <patternFill patternType="none"/>
    </fill>
    <fill>
      <patternFill patternType="gray125"/>
    </fill>
    <fill>
      <patternFill patternType="solid">
        <fgColor theme="5"/>
      </patternFill>
    </fill>
    <fill>
      <patternFill patternType="solid">
        <fgColor theme="8"/>
      </patternFill>
    </fill>
    <fill>
      <patternFill patternType="solid">
        <fgColor theme="9"/>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4472C4"/>
        <bgColor indexed="64"/>
      </patternFill>
    </fill>
    <fill>
      <patternFill patternType="solid">
        <fgColor rgb="FFD9E2F3"/>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rgb="FF4472C4"/>
      </bottom>
      <diagonal/>
    </border>
    <border>
      <left/>
      <right style="medium">
        <color indexed="64"/>
      </right>
      <top/>
      <bottom style="medium">
        <color rgb="FF8EAADB"/>
      </bottom>
      <diagonal/>
    </border>
    <border>
      <left style="medium">
        <color indexed="64"/>
      </left>
      <right style="medium">
        <color rgb="FF8EAADB"/>
      </right>
      <top/>
      <bottom/>
      <diagonal/>
    </border>
    <border>
      <left style="medium">
        <color indexed="64"/>
      </left>
      <right style="medium">
        <color rgb="FF8EAADB"/>
      </right>
      <top/>
      <bottom style="medium">
        <color indexed="64"/>
      </bottom>
      <diagonal/>
    </border>
    <border>
      <left style="medium">
        <color rgb="FF8EAADB"/>
      </left>
      <right style="medium">
        <color rgb="FF8EAADB"/>
      </right>
      <top/>
      <bottom style="medium">
        <color indexed="64"/>
      </bottom>
      <diagonal/>
    </border>
    <border>
      <left style="medium">
        <color rgb="FF8EAADB"/>
      </left>
      <right style="medium">
        <color indexed="64"/>
      </right>
      <top style="medium">
        <color rgb="FF8EAADB"/>
      </top>
      <bottom/>
      <diagonal/>
    </border>
    <border>
      <left style="medium">
        <color rgb="FF8EAADB"/>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right style="medium">
        <color indexed="64"/>
      </right>
      <top style="medium">
        <color rgb="FF4472C4"/>
      </top>
      <bottom/>
      <diagonal/>
    </border>
    <border>
      <left style="medium">
        <color rgb="FF8EAADB"/>
      </left>
      <right style="medium">
        <color rgb="FF8EAADB"/>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165" fontId="4" fillId="0" borderId="0" applyFont="0" applyFill="0" applyBorder="0" applyAlignment="0" applyProtection="0"/>
    <xf numFmtId="165" fontId="2" fillId="0" borderId="0" applyFont="0" applyFill="0" applyBorder="0" applyAlignment="0" applyProtection="0"/>
    <xf numFmtId="43" fontId="4" fillId="0" borderId="0" applyFont="0" applyFill="0" applyBorder="0" applyAlignment="0" applyProtection="0"/>
    <xf numFmtId="0" fontId="2" fillId="0" borderId="0"/>
    <xf numFmtId="0" fontId="2" fillId="0" borderId="0"/>
    <xf numFmtId="0" fontId="2" fillId="0" borderId="0"/>
    <xf numFmtId="0" fontId="4" fillId="0" borderId="0"/>
    <xf numFmtId="0" fontId="6" fillId="0" borderId="0"/>
    <xf numFmtId="0" fontId="1" fillId="0" borderId="0"/>
    <xf numFmtId="0" fontId="2" fillId="0" borderId="0"/>
    <xf numFmtId="9" fontId="4" fillId="0" borderId="0" applyFont="0" applyFill="0" applyBorder="0" applyAlignment="0" applyProtection="0"/>
  </cellStyleXfs>
  <cellXfs count="565">
    <xf numFmtId="0" fontId="0" fillId="0" borderId="0" xfId="0"/>
    <xf numFmtId="0" fontId="8" fillId="0" borderId="1" xfId="0" applyFont="1" applyBorder="1" applyAlignment="1">
      <alignment horizontal="center" vertical="center" wrapText="1"/>
    </xf>
    <xf numFmtId="3" fontId="7" fillId="5" borderId="0" xfId="0" applyNumberFormat="1" applyFont="1" applyFill="1"/>
    <xf numFmtId="0" fontId="9" fillId="5" borderId="0" xfId="0" applyFont="1" applyFill="1" applyAlignment="1">
      <alignment horizontal="center" vertical="center" wrapText="1"/>
    </xf>
    <xf numFmtId="0" fontId="11" fillId="0" borderId="0" xfId="0" applyFont="1"/>
    <xf numFmtId="0" fontId="12" fillId="0" borderId="0" xfId="0" applyFont="1"/>
    <xf numFmtId="0" fontId="12" fillId="0" borderId="0" xfId="0" applyFont="1" applyAlignment="1">
      <alignment horizontal="center"/>
    </xf>
    <xf numFmtId="3" fontId="8" fillId="0" borderId="1" xfId="0" applyNumberFormat="1" applyFont="1" applyBorder="1" applyAlignment="1">
      <alignment horizontal="center" vertical="center" wrapText="1"/>
    </xf>
    <xf numFmtId="3" fontId="8" fillId="0" borderId="1" xfId="4" applyNumberFormat="1" applyFont="1" applyFill="1" applyBorder="1" applyAlignment="1">
      <alignment horizontal="center" vertical="center" wrapText="1"/>
    </xf>
    <xf numFmtId="3" fontId="12" fillId="0" borderId="0" xfId="0" applyNumberFormat="1" applyFont="1" applyAlignment="1">
      <alignment horizontal="center" vertical="center"/>
    </xf>
    <xf numFmtId="3" fontId="0" fillId="0" borderId="0" xfId="0" applyNumberFormat="1" applyAlignment="1">
      <alignment horizontal="center" vertical="center"/>
    </xf>
    <xf numFmtId="3" fontId="0" fillId="0" borderId="18" xfId="0" applyNumberFormat="1" applyBorder="1" applyAlignment="1">
      <alignment horizontal="center" vertical="center"/>
    </xf>
    <xf numFmtId="3" fontId="4" fillId="0" borderId="0" xfId="14" applyNumberFormat="1" applyFont="1" applyAlignment="1">
      <alignment horizontal="center" vertical="center"/>
    </xf>
    <xf numFmtId="3" fontId="12" fillId="0" borderId="0" xfId="4" applyNumberFormat="1" applyFont="1" applyFill="1" applyBorder="1" applyAlignment="1">
      <alignment horizontal="center" vertical="center"/>
    </xf>
    <xf numFmtId="3" fontId="12" fillId="0" borderId="0" xfId="0" applyNumberFormat="1" applyFont="1"/>
    <xf numFmtId="0" fontId="11" fillId="0" borderId="0" xfId="0" applyFont="1" applyAlignment="1">
      <alignment horizontal="center"/>
    </xf>
    <xf numFmtId="3" fontId="5" fillId="3" borderId="1" xfId="2" applyNumberFormat="1" applyBorder="1" applyAlignment="1">
      <alignment horizontal="center" vertical="center" wrapText="1"/>
    </xf>
    <xf numFmtId="3" fontId="5" fillId="3" borderId="1" xfId="2" applyNumberFormat="1" applyBorder="1" applyAlignment="1">
      <alignment horizontal="center" vertical="center"/>
    </xf>
    <xf numFmtId="3" fontId="5" fillId="2" borderId="1" xfId="1" applyNumberFormat="1" applyBorder="1" applyAlignment="1">
      <alignment horizontal="center" vertical="center"/>
    </xf>
    <xf numFmtId="3" fontId="0" fillId="0" borderId="0" xfId="0" applyNumberFormat="1"/>
    <xf numFmtId="3" fontId="14" fillId="0" borderId="0" xfId="0" applyNumberFormat="1" applyFont="1" applyAlignment="1">
      <alignment horizontal="center" vertical="center"/>
    </xf>
    <xf numFmtId="0" fontId="20" fillId="8" borderId="32"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0" fillId="8" borderId="34" xfId="0" applyFill="1" applyBorder="1" applyAlignment="1">
      <alignment vertical="center" wrapText="1"/>
    </xf>
    <xf numFmtId="0" fontId="18" fillId="0" borderId="36" xfId="0" applyFont="1" applyBorder="1" applyAlignment="1">
      <alignment horizontal="right" vertical="center" wrapText="1"/>
    </xf>
    <xf numFmtId="0" fontId="19" fillId="0" borderId="37" xfId="0" applyFont="1" applyBorder="1" applyAlignment="1">
      <alignment horizontal="right" vertical="center" wrapText="1"/>
    </xf>
    <xf numFmtId="3" fontId="9" fillId="0" borderId="24" xfId="0" applyNumberFormat="1" applyFont="1" applyBorder="1" applyAlignment="1">
      <alignment horizontal="center" vertical="center" wrapText="1"/>
    </xf>
    <xf numFmtId="3" fontId="9" fillId="0" borderId="29" xfId="0" applyNumberFormat="1" applyFont="1" applyBorder="1" applyAlignment="1">
      <alignment horizontal="center" vertical="center" wrapText="1"/>
    </xf>
    <xf numFmtId="0" fontId="9" fillId="0" borderId="18" xfId="0" applyFont="1" applyBorder="1" applyAlignment="1">
      <alignment horizontal="center" vertical="center" wrapText="1"/>
    </xf>
    <xf numFmtId="3" fontId="29" fillId="0" borderId="33" xfId="0" applyNumberFormat="1" applyFont="1" applyBorder="1" applyAlignment="1">
      <alignment horizontal="center" vertical="center" wrapText="1"/>
    </xf>
    <xf numFmtId="3" fontId="28" fillId="0" borderId="31" xfId="0" applyNumberFormat="1" applyFont="1" applyBorder="1" applyAlignment="1">
      <alignment horizontal="center" vertical="center" wrapText="1"/>
    </xf>
    <xf numFmtId="3" fontId="28" fillId="0" borderId="32"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3" fontId="9" fillId="0" borderId="31"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31" xfId="0" applyFont="1" applyBorder="1" applyAlignment="1">
      <alignment horizontal="center" vertical="center" wrapText="1"/>
    </xf>
    <xf numFmtId="3" fontId="29" fillId="0" borderId="31" xfId="0" applyNumberFormat="1" applyFont="1" applyBorder="1" applyAlignment="1">
      <alignment horizontal="center" vertical="center" wrapText="1"/>
    </xf>
    <xf numFmtId="3" fontId="0" fillId="0" borderId="32" xfId="0" applyNumberFormat="1" applyBorder="1" applyAlignment="1">
      <alignment horizontal="center" vertical="center"/>
    </xf>
    <xf numFmtId="3" fontId="9" fillId="0" borderId="7"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0" fillId="8" borderId="31" xfId="0" applyFont="1" applyFill="1" applyBorder="1" applyAlignment="1">
      <alignment horizontal="center" vertical="center" wrapText="1"/>
    </xf>
    <xf numFmtId="0" fontId="20" fillId="8" borderId="0" xfId="0" applyFont="1" applyFill="1" applyAlignment="1">
      <alignment horizontal="center" vertical="center" wrapText="1"/>
    </xf>
    <xf numFmtId="9" fontId="0" fillId="0" borderId="0" xfId="0" applyNumberFormat="1" applyAlignment="1">
      <alignment horizontal="center" vertical="center"/>
    </xf>
    <xf numFmtId="3" fontId="27" fillId="0" borderId="2" xfId="0" applyNumberFormat="1" applyFont="1" applyBorder="1" applyAlignment="1">
      <alignment horizontal="center" vertical="center"/>
    </xf>
    <xf numFmtId="3" fontId="9" fillId="11" borderId="18"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3" fontId="27" fillId="0" borderId="1" xfId="0" applyNumberFormat="1" applyFont="1" applyBorder="1" applyAlignment="1">
      <alignment horizontal="center" vertical="center"/>
    </xf>
    <xf numFmtId="3" fontId="21" fillId="9" borderId="35" xfId="0" applyNumberFormat="1" applyFont="1" applyFill="1" applyBorder="1" applyAlignment="1">
      <alignment horizontal="center" vertical="center" wrapText="1"/>
    </xf>
    <xf numFmtId="0" fontId="37" fillId="0" borderId="0" xfId="0" applyFont="1" applyAlignment="1">
      <alignment wrapText="1"/>
    </xf>
    <xf numFmtId="10" fontId="11" fillId="0" borderId="0" xfId="0" applyNumberFormat="1" applyFont="1"/>
    <xf numFmtId="3" fontId="5" fillId="0" borderId="0" xfId="3" applyNumberFormat="1" applyFill="1" applyBorder="1" applyAlignment="1">
      <alignment horizontal="center" vertical="center"/>
    </xf>
    <xf numFmtId="167" fontId="5" fillId="0" borderId="0" xfId="3" applyNumberFormat="1" applyFill="1" applyBorder="1" applyAlignment="1">
      <alignment horizontal="center" vertical="center"/>
    </xf>
    <xf numFmtId="9" fontId="4" fillId="0" borderId="0" xfId="14" applyFont="1" applyAlignment="1">
      <alignment horizontal="center" vertical="center"/>
    </xf>
    <xf numFmtId="0" fontId="12" fillId="0" borderId="0" xfId="0" applyFont="1" applyAlignment="1">
      <alignment wrapText="1"/>
    </xf>
    <xf numFmtId="0" fontId="37" fillId="0" borderId="0" xfId="0" applyFont="1"/>
    <xf numFmtId="0" fontId="40" fillId="0" borderId="0" xfId="0" applyFont="1"/>
    <xf numFmtId="10" fontId="40" fillId="0" borderId="0" xfId="0" applyNumberFormat="1" applyFont="1"/>
    <xf numFmtId="3" fontId="37" fillId="0" borderId="0" xfId="4" applyNumberFormat="1" applyFont="1" applyFill="1" applyBorder="1" applyAlignment="1">
      <alignment horizontal="center" vertical="center"/>
    </xf>
    <xf numFmtId="3" fontId="40" fillId="0" borderId="0" xfId="0" applyNumberFormat="1" applyFont="1"/>
    <xf numFmtId="0" fontId="39" fillId="0" borderId="0" xfId="0" applyFont="1"/>
    <xf numFmtId="3" fontId="16" fillId="9" borderId="1" xfId="0" applyNumberFormat="1"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0" fillId="8" borderId="0" xfId="0" applyFill="1" applyAlignment="1">
      <alignment vertical="center" wrapText="1"/>
    </xf>
    <xf numFmtId="0" fontId="16" fillId="9"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3" fontId="17" fillId="9" borderId="1" xfId="0" applyNumberFormat="1" applyFont="1" applyFill="1" applyBorder="1" applyAlignment="1">
      <alignment horizontal="center" vertical="center" wrapText="1"/>
    </xf>
    <xf numFmtId="0" fontId="17" fillId="9" borderId="1" xfId="0" applyFont="1" applyFill="1" applyBorder="1" applyAlignment="1">
      <alignment horizontal="right" vertical="center" wrapText="1"/>
    </xf>
    <xf numFmtId="164" fontId="37" fillId="0" borderId="0" xfId="0" applyNumberFormat="1" applyFont="1" applyAlignment="1">
      <alignment wrapText="1"/>
    </xf>
    <xf numFmtId="0" fontId="9" fillId="0" borderId="27" xfId="0" applyFont="1" applyBorder="1" applyAlignment="1">
      <alignment horizontal="center" vertical="center" wrapText="1"/>
    </xf>
    <xf numFmtId="0" fontId="25" fillId="0" borderId="1" xfId="0" applyFont="1" applyBorder="1" applyAlignment="1">
      <alignment horizontal="center" vertical="center"/>
    </xf>
    <xf numFmtId="3" fontId="9" fillId="0" borderId="2" xfId="0" applyNumberFormat="1" applyFont="1" applyBorder="1" applyAlignment="1">
      <alignment horizontal="center" vertical="center" wrapText="1"/>
    </xf>
    <xf numFmtId="3" fontId="9" fillId="0" borderId="10" xfId="0" applyNumberFormat="1" applyFont="1" applyBorder="1" applyAlignment="1">
      <alignment horizontal="center" vertical="center" wrapText="1"/>
    </xf>
    <xf numFmtId="0" fontId="9" fillId="0" borderId="26" xfId="0" applyFont="1" applyBorder="1" applyAlignment="1">
      <alignment horizontal="center" vertical="center" wrapText="1"/>
    </xf>
    <xf numFmtId="0" fontId="8" fillId="0" borderId="27" xfId="0" applyFont="1" applyBorder="1" applyAlignment="1">
      <alignment horizontal="left" vertical="center" wrapText="1"/>
    </xf>
    <xf numFmtId="0" fontId="8" fillId="0" borderId="27" xfId="0" applyFont="1" applyBorder="1" applyAlignment="1">
      <alignment horizontal="center" vertical="center" wrapText="1"/>
    </xf>
    <xf numFmtId="3" fontId="8" fillId="0" borderId="27" xfId="0" applyNumberFormat="1" applyFont="1" applyBorder="1" applyAlignment="1">
      <alignment horizontal="center" vertical="center" wrapText="1"/>
    </xf>
    <xf numFmtId="3" fontId="8" fillId="0" borderId="27" xfId="4" applyNumberFormat="1" applyFont="1" applyBorder="1" applyAlignment="1">
      <alignment horizontal="center" vertical="center" wrapText="1"/>
    </xf>
    <xf numFmtId="3" fontId="8" fillId="0" borderId="27" xfId="4" applyNumberFormat="1" applyFont="1" applyFill="1" applyBorder="1" applyAlignment="1">
      <alignment horizontal="center" vertical="center" wrapText="1"/>
    </xf>
    <xf numFmtId="3" fontId="8" fillId="0" borderId="28" xfId="4" applyNumberFormat="1" applyFont="1" applyBorder="1" applyAlignment="1">
      <alignment horizontal="center" vertical="center" wrapText="1"/>
    </xf>
    <xf numFmtId="0" fontId="9" fillId="0" borderId="5" xfId="0" applyFont="1" applyBorder="1" applyAlignment="1">
      <alignment horizontal="center" vertical="center" wrapText="1"/>
    </xf>
    <xf numFmtId="0" fontId="41" fillId="0" borderId="1" xfId="0" applyFont="1" applyBorder="1" applyAlignment="1">
      <alignment horizontal="left" vertical="center" wrapText="1"/>
    </xf>
    <xf numFmtId="0" fontId="8" fillId="0" borderId="1" xfId="0" applyFont="1" applyBorder="1" applyAlignment="1">
      <alignment horizontal="left" vertical="center" wrapText="1"/>
    </xf>
    <xf numFmtId="3" fontId="8" fillId="0" borderId="1" xfId="4" applyNumberFormat="1" applyFont="1" applyBorder="1" applyAlignment="1">
      <alignment horizontal="center" vertical="center" wrapText="1"/>
    </xf>
    <xf numFmtId="3" fontId="8" fillId="0" borderId="14" xfId="4" applyNumberFormat="1" applyFont="1" applyBorder="1" applyAlignment="1">
      <alignment horizontal="center" vertical="center" wrapText="1"/>
    </xf>
    <xf numFmtId="0" fontId="10" fillId="0" borderId="1" xfId="0" applyFont="1" applyBorder="1" applyAlignment="1">
      <alignmen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12" borderId="8" xfId="0" applyFont="1" applyFill="1" applyBorder="1" applyAlignment="1">
      <alignment horizontal="center" vertical="center" wrapText="1"/>
    </xf>
    <xf numFmtId="164" fontId="8" fillId="0" borderId="14" xfId="4" applyNumberFormat="1" applyFont="1" applyBorder="1" applyAlignment="1">
      <alignment horizontal="center" vertical="center" wrapText="1"/>
    </xf>
    <xf numFmtId="0" fontId="42" fillId="12" borderId="1" xfId="0" applyFont="1" applyFill="1" applyBorder="1" applyAlignment="1">
      <alignment horizontal="center" wrapText="1"/>
    </xf>
    <xf numFmtId="0" fontId="42" fillId="12" borderId="1" xfId="0" applyFont="1" applyFill="1" applyBorder="1" applyAlignment="1">
      <alignment horizontal="center" vertical="center" wrapText="1"/>
    </xf>
    <xf numFmtId="0" fontId="42" fillId="12" borderId="41" xfId="0" applyFont="1" applyFill="1" applyBorder="1" applyAlignment="1">
      <alignment horizontal="center" wrapText="1"/>
    </xf>
    <xf numFmtId="0" fontId="10" fillId="0" borderId="1" xfId="0" applyFont="1" applyBorder="1" applyAlignment="1">
      <alignment vertical="top" wrapText="1"/>
    </xf>
    <xf numFmtId="0" fontId="42" fillId="0" borderId="1" xfId="0" applyFont="1" applyBorder="1" applyAlignment="1">
      <alignment horizontal="left" wrapText="1"/>
    </xf>
    <xf numFmtId="0" fontId="42" fillId="0" borderId="1" xfId="0" applyFont="1" applyBorder="1" applyAlignment="1">
      <alignment horizontal="center" wrapText="1"/>
    </xf>
    <xf numFmtId="0" fontId="8" fillId="0" borderId="1" xfId="0" applyFont="1" applyBorder="1" applyAlignment="1">
      <alignment horizontal="center" wrapText="1"/>
    </xf>
    <xf numFmtId="3" fontId="8" fillId="0" borderId="1" xfId="0" applyNumberFormat="1" applyFont="1" applyBorder="1" applyAlignment="1">
      <alignment horizontal="center" wrapText="1"/>
    </xf>
    <xf numFmtId="3" fontId="8" fillId="0" borderId="1" xfId="4" applyNumberFormat="1" applyFont="1" applyFill="1" applyBorder="1" applyAlignment="1">
      <alignment horizontal="center" wrapText="1"/>
    </xf>
    <xf numFmtId="0" fontId="9" fillId="0" borderId="5" xfId="0" applyFont="1" applyBorder="1" applyAlignment="1">
      <alignment horizontal="center" wrapText="1"/>
    </xf>
    <xf numFmtId="0" fontId="42" fillId="0" borderId="1" xfId="0" applyFont="1" applyBorder="1" applyAlignment="1">
      <alignment horizontal="center" vertical="top" wrapText="1"/>
    </xf>
    <xf numFmtId="0" fontId="9" fillId="7" borderId="23" xfId="0" applyFont="1" applyFill="1" applyBorder="1" applyAlignment="1">
      <alignment horizontal="center" vertical="center" wrapText="1"/>
    </xf>
    <xf numFmtId="0" fontId="27" fillId="7" borderId="21" xfId="0" applyFont="1" applyFill="1" applyBorder="1" applyAlignment="1">
      <alignment horizontal="left" vertical="center" wrapText="1"/>
    </xf>
    <xf numFmtId="0" fontId="9" fillId="7" borderId="21" xfId="0" applyFont="1" applyFill="1" applyBorder="1" applyAlignment="1">
      <alignment horizontal="left" vertical="center" wrapText="1"/>
    </xf>
    <xf numFmtId="0" fontId="9" fillId="7" borderId="21" xfId="0" applyFont="1" applyFill="1" applyBorder="1" applyAlignment="1">
      <alignment horizontal="center" vertical="center" wrapText="1"/>
    </xf>
    <xf numFmtId="3" fontId="27" fillId="7" borderId="21" xfId="4" applyNumberFormat="1" applyFont="1" applyFill="1" applyBorder="1" applyAlignment="1">
      <alignment horizontal="center" vertical="center" wrapText="1"/>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7" borderId="44" xfId="0" applyFont="1" applyFill="1" applyBorder="1" applyAlignment="1">
      <alignment horizontal="center" vertical="center" wrapText="1"/>
    </xf>
    <xf numFmtId="0" fontId="25" fillId="7" borderId="21" xfId="0" applyFont="1" applyFill="1" applyBorder="1" applyAlignment="1">
      <alignment horizontal="left" vertical="center" wrapText="1"/>
    </xf>
    <xf numFmtId="164" fontId="27" fillId="7" borderId="21" xfId="4" applyNumberFormat="1"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3" fontId="9" fillId="0" borderId="3" xfId="0" applyNumberFormat="1" applyFont="1" applyBorder="1" applyAlignment="1">
      <alignment horizontal="center" vertical="center" wrapText="1"/>
    </xf>
    <xf numFmtId="0" fontId="10" fillId="0" borderId="27" xfId="0" applyFont="1" applyBorder="1" applyAlignment="1">
      <alignment horizontal="center"/>
    </xf>
    <xf numFmtId="3" fontId="8" fillId="0" borderId="28"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xf>
    <xf numFmtId="3" fontId="8" fillId="0" borderId="14" xfId="0" applyNumberFormat="1" applyFont="1" applyBorder="1" applyAlignment="1">
      <alignment horizontal="center" vertical="center" wrapText="1"/>
    </xf>
    <xf numFmtId="0" fontId="10" fillId="0" borderId="8" xfId="0" applyFont="1" applyBorder="1" applyAlignment="1">
      <alignment vertical="center" wrapText="1"/>
    </xf>
    <xf numFmtId="0" fontId="27" fillId="0" borderId="1" xfId="0" applyFont="1" applyBorder="1" applyAlignment="1">
      <alignment horizontal="center" vertical="center" wrapText="1"/>
    </xf>
    <xf numFmtId="0" fontId="10" fillId="0" borderId="1" xfId="0" applyFont="1" applyBorder="1" applyAlignment="1">
      <alignment horizontal="center" wrapText="1"/>
    </xf>
    <xf numFmtId="0" fontId="42" fillId="0" borderId="45" xfId="0" applyFont="1" applyBorder="1" applyAlignment="1">
      <alignment horizontal="center" vertical="center" wrapText="1"/>
    </xf>
    <xf numFmtId="0" fontId="25" fillId="0" borderId="5" xfId="0" applyFont="1" applyBorder="1" applyAlignment="1">
      <alignment horizontal="center" vertical="center"/>
    </xf>
    <xf numFmtId="0" fontId="10" fillId="0" borderId="1" xfId="0" applyFont="1" applyBorder="1"/>
    <xf numFmtId="0" fontId="42" fillId="0" borderId="49" xfId="0" applyFont="1" applyBorder="1" applyAlignment="1">
      <alignment horizontal="center" vertical="top" wrapText="1"/>
    </xf>
    <xf numFmtId="0" fontId="42" fillId="0" borderId="49" xfId="0" applyFont="1" applyBorder="1" applyAlignment="1">
      <alignment horizontal="center" vertical="center" wrapText="1"/>
    </xf>
    <xf numFmtId="0" fontId="9" fillId="0" borderId="46" xfId="0" applyFont="1" applyBorder="1" applyAlignment="1">
      <alignment horizontal="center" vertical="center" wrapText="1"/>
    </xf>
    <xf numFmtId="3" fontId="10" fillId="0" borderId="47" xfId="0" applyNumberFormat="1" applyFont="1" applyBorder="1" applyAlignment="1">
      <alignment horizontal="center" vertical="center"/>
    </xf>
    <xf numFmtId="0" fontId="25" fillId="0" borderId="26" xfId="0" applyFont="1" applyBorder="1" applyAlignment="1">
      <alignment horizontal="center" vertical="center"/>
    </xf>
    <xf numFmtId="3" fontId="10" fillId="0" borderId="27" xfId="0" applyNumberFormat="1" applyFont="1" applyBorder="1" applyAlignment="1">
      <alignment horizontal="center" vertical="center"/>
    </xf>
    <xf numFmtId="3" fontId="10" fillId="0" borderId="28" xfId="0" applyNumberFormat="1" applyFont="1" applyBorder="1" applyAlignment="1">
      <alignment horizontal="center" vertical="center"/>
    </xf>
    <xf numFmtId="0" fontId="10" fillId="0" borderId="45" xfId="0" applyFont="1" applyBorder="1" applyAlignment="1">
      <alignment vertical="center" wrapText="1"/>
    </xf>
    <xf numFmtId="3" fontId="10" fillId="0" borderId="1" xfId="4" applyNumberFormat="1" applyFont="1" applyBorder="1" applyAlignment="1">
      <alignment horizontal="center" vertical="center"/>
    </xf>
    <xf numFmtId="3" fontId="10" fillId="0" borderId="1" xfId="4" applyNumberFormat="1" applyFont="1" applyFill="1" applyBorder="1" applyAlignment="1">
      <alignment horizontal="center" vertical="center"/>
    </xf>
    <xf numFmtId="0" fontId="10" fillId="0" borderId="45" xfId="0" applyFont="1" applyBorder="1" applyAlignment="1">
      <alignment vertical="top" wrapText="1"/>
    </xf>
    <xf numFmtId="3" fontId="10" fillId="0" borderId="44" xfId="4" applyNumberFormat="1" applyFont="1" applyFill="1" applyBorder="1" applyAlignment="1">
      <alignment horizontal="center" vertical="center"/>
    </xf>
    <xf numFmtId="0" fontId="9" fillId="7" borderId="44" xfId="0" applyFont="1" applyFill="1" applyBorder="1" applyAlignment="1">
      <alignment horizontal="left" vertical="center" wrapText="1"/>
    </xf>
    <xf numFmtId="3" fontId="27" fillId="7" borderId="21" xfId="0" applyNumberFormat="1" applyFont="1" applyFill="1" applyBorder="1" applyAlignment="1">
      <alignment horizontal="center" vertical="center" wrapText="1"/>
    </xf>
    <xf numFmtId="3" fontId="43" fillId="0" borderId="21" xfId="0" applyNumberFormat="1" applyFont="1" applyBorder="1" applyAlignment="1">
      <alignment horizontal="center" vertical="center" wrapText="1"/>
    </xf>
    <xf numFmtId="0" fontId="25" fillId="0" borderId="27" xfId="0" applyFont="1" applyBorder="1" applyAlignment="1">
      <alignment horizontal="center"/>
    </xf>
    <xf numFmtId="3" fontId="25" fillId="0" borderId="27" xfId="0" applyNumberFormat="1" applyFont="1" applyBorder="1" applyAlignment="1">
      <alignment horizontal="center" vertical="center"/>
    </xf>
    <xf numFmtId="3" fontId="25" fillId="0" borderId="28" xfId="0" applyNumberFormat="1" applyFont="1" applyBorder="1" applyAlignment="1">
      <alignment horizontal="center" vertical="center"/>
    </xf>
    <xf numFmtId="3" fontId="10" fillId="0" borderId="14" xfId="0" applyNumberFormat="1" applyFont="1" applyBorder="1" applyAlignment="1">
      <alignment horizontal="center" vertical="center"/>
    </xf>
    <xf numFmtId="0" fontId="25" fillId="0" borderId="5" xfId="0" applyFont="1" applyBorder="1" applyAlignment="1">
      <alignment horizontal="center" vertical="center" wrapText="1"/>
    </xf>
    <xf numFmtId="0" fontId="10" fillId="0" borderId="1" xfId="0" applyFont="1" applyBorder="1" applyAlignment="1">
      <alignment wrapText="1"/>
    </xf>
    <xf numFmtId="3" fontId="43" fillId="0" borderId="1" xfId="4" applyNumberFormat="1" applyFont="1" applyFill="1" applyBorder="1" applyAlignment="1">
      <alignment horizontal="center" vertical="center" wrapText="1"/>
    </xf>
    <xf numFmtId="3" fontId="43" fillId="0" borderId="1" xfId="4" applyNumberFormat="1" applyFont="1" applyBorder="1" applyAlignment="1">
      <alignment horizontal="center" vertical="center" wrapText="1"/>
    </xf>
    <xf numFmtId="3" fontId="43" fillId="0" borderId="1" xfId="4" applyNumberFormat="1" applyFont="1" applyFill="1" applyBorder="1" applyAlignment="1">
      <alignment horizontal="center" vertical="center"/>
    </xf>
    <xf numFmtId="3" fontId="43" fillId="0" borderId="1" xfId="4" applyNumberFormat="1"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25" fillId="0" borderId="1" xfId="0" applyFont="1" applyBorder="1" applyAlignment="1">
      <alignment horizontal="center" vertical="center" wrapText="1"/>
    </xf>
    <xf numFmtId="3" fontId="10" fillId="0" borderId="1" xfId="4" applyNumberFormat="1" applyFont="1" applyFill="1" applyBorder="1" applyAlignment="1">
      <alignment horizontal="center" vertical="center" wrapText="1"/>
    </xf>
    <xf numFmtId="0" fontId="29" fillId="0" borderId="47" xfId="0" applyFont="1" applyBorder="1" applyAlignment="1">
      <alignment horizontal="left" vertical="center" wrapText="1"/>
    </xf>
    <xf numFmtId="0" fontId="9" fillId="0" borderId="47" xfId="0" applyFont="1" applyBorder="1" applyAlignment="1">
      <alignment horizontal="left" vertical="center" wrapText="1"/>
    </xf>
    <xf numFmtId="0" fontId="9" fillId="0" borderId="47" xfId="0" applyFont="1" applyBorder="1" applyAlignment="1">
      <alignment horizontal="center" vertical="center" wrapText="1"/>
    </xf>
    <xf numFmtId="3" fontId="27" fillId="0" borderId="47" xfId="4" applyNumberFormat="1" applyFont="1" applyFill="1" applyBorder="1" applyAlignment="1">
      <alignment horizontal="center" vertical="center" wrapText="1"/>
    </xf>
    <xf numFmtId="164" fontId="27" fillId="0" borderId="48" xfId="4" applyNumberFormat="1" applyFont="1" applyFill="1" applyBorder="1" applyAlignment="1">
      <alignment horizontal="center" vertical="center" wrapText="1"/>
    </xf>
    <xf numFmtId="3" fontId="8" fillId="0" borderId="47" xfId="0" applyNumberFormat="1" applyFont="1" applyBorder="1" applyAlignment="1">
      <alignment horizontal="center" vertical="center" wrapText="1"/>
    </xf>
    <xf numFmtId="0" fontId="10" fillId="0" borderId="1" xfId="0" applyFont="1" applyBorder="1" applyAlignment="1">
      <alignment horizontal="left" vertical="center" wrapText="1"/>
    </xf>
    <xf numFmtId="0" fontId="25" fillId="0" borderId="0" xfId="0" applyFont="1" applyAlignment="1">
      <alignment horizontal="center"/>
    </xf>
    <xf numFmtId="0" fontId="10" fillId="0" borderId="0" xfId="0" applyFont="1"/>
    <xf numFmtId="0" fontId="10" fillId="0" borderId="0" xfId="0" applyFont="1" applyAlignment="1">
      <alignment horizontal="center"/>
    </xf>
    <xf numFmtId="3" fontId="10" fillId="0" borderId="0" xfId="0" applyNumberFormat="1" applyFont="1" applyAlignment="1">
      <alignment horizontal="center" vertical="center"/>
    </xf>
    <xf numFmtId="0" fontId="35" fillId="0" borderId="5" xfId="0" applyFont="1" applyBorder="1" applyAlignment="1">
      <alignment horizontal="left" vertical="center" wrapText="1"/>
    </xf>
    <xf numFmtId="0" fontId="35" fillId="0" borderId="5" xfId="0" applyFont="1" applyBorder="1" applyAlignment="1">
      <alignment horizontal="left" wrapText="1"/>
    </xf>
    <xf numFmtId="3" fontId="9" fillId="11" borderId="18" xfId="0" applyNumberFormat="1" applyFont="1" applyFill="1" applyBorder="1" applyAlignment="1">
      <alignment horizontal="left" vertical="center" wrapText="1"/>
    </xf>
    <xf numFmtId="3" fontId="9" fillId="0" borderId="7"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3" fontId="9" fillId="0" borderId="17" xfId="0" applyNumberFormat="1" applyFont="1" applyBorder="1" applyAlignment="1">
      <alignment horizontal="left" vertical="center" wrapText="1"/>
    </xf>
    <xf numFmtId="3" fontId="9" fillId="0" borderId="11" xfId="0" applyNumberFormat="1" applyFont="1" applyBorder="1" applyAlignment="1">
      <alignment horizontal="left" vertical="center" wrapText="1"/>
    </xf>
    <xf numFmtId="3" fontId="9" fillId="0" borderId="12" xfId="0" applyNumberFormat="1" applyFont="1" applyBorder="1" applyAlignment="1">
      <alignment horizontal="left" vertical="center" wrapText="1"/>
    </xf>
    <xf numFmtId="3" fontId="9" fillId="0" borderId="13" xfId="0" applyNumberFormat="1" applyFont="1" applyBorder="1" applyAlignment="1">
      <alignment horizontal="left" vertical="center" wrapText="1"/>
    </xf>
    <xf numFmtId="3" fontId="9" fillId="11" borderId="20" xfId="0" applyNumberFormat="1" applyFont="1" applyFill="1" applyBorder="1" applyAlignment="1">
      <alignment horizontal="left" vertical="center" wrapText="1"/>
    </xf>
    <xf numFmtId="3" fontId="9" fillId="11" borderId="42" xfId="0" applyNumberFormat="1" applyFont="1" applyFill="1" applyBorder="1" applyAlignment="1">
      <alignment horizontal="left" vertical="center" wrapText="1"/>
    </xf>
    <xf numFmtId="3" fontId="9" fillId="11" borderId="25" xfId="0" applyNumberFormat="1" applyFont="1" applyFill="1" applyBorder="1" applyAlignment="1">
      <alignment horizontal="left" vertical="center" wrapText="1"/>
    </xf>
    <xf numFmtId="3" fontId="9" fillId="0" borderId="42" xfId="0" applyNumberFormat="1" applyFont="1" applyBorder="1" applyAlignment="1">
      <alignment horizontal="left" vertical="center" wrapText="1"/>
    </xf>
    <xf numFmtId="0" fontId="35" fillId="0" borderId="4" xfId="0" applyFont="1" applyBorder="1" applyAlignment="1">
      <alignment horizontal="left" vertical="center" wrapText="1"/>
    </xf>
    <xf numFmtId="0" fontId="10" fillId="0" borderId="6" xfId="0" applyFont="1" applyBorder="1" applyAlignment="1">
      <alignment horizontal="left" wrapText="1"/>
    </xf>
    <xf numFmtId="0" fontId="10" fillId="0" borderId="2" xfId="0" applyFont="1" applyBorder="1" applyAlignment="1">
      <alignment horizontal="left"/>
    </xf>
    <xf numFmtId="3" fontId="9" fillId="0" borderId="20" xfId="0" applyNumberFormat="1" applyFont="1" applyBorder="1" applyAlignment="1">
      <alignment horizontal="left" vertical="center" wrapText="1"/>
    </xf>
    <xf numFmtId="3" fontId="9" fillId="0" borderId="25" xfId="0" applyNumberFormat="1" applyFont="1" applyBorder="1" applyAlignment="1">
      <alignment horizontal="left" vertical="center" wrapText="1"/>
    </xf>
    <xf numFmtId="0" fontId="42" fillId="10" borderId="1" xfId="0" applyFont="1" applyFill="1" applyBorder="1" applyAlignment="1">
      <alignment horizontal="center" vertical="center" wrapText="1"/>
    </xf>
    <xf numFmtId="37" fontId="10" fillId="0" borderId="1" xfId="0" applyNumberFormat="1" applyFont="1" applyBorder="1" applyAlignment="1">
      <alignment horizontal="center" vertical="center"/>
    </xf>
    <xf numFmtId="164" fontId="8" fillId="0" borderId="14" xfId="4" applyNumberFormat="1" applyFont="1" applyFill="1" applyBorder="1" applyAlignment="1">
      <alignment horizontal="center" vertical="center" wrapText="1"/>
    </xf>
    <xf numFmtId="0" fontId="42" fillId="12" borderId="15" xfId="0" applyFont="1" applyFill="1" applyBorder="1" applyAlignment="1">
      <alignment horizontal="center" wrapText="1"/>
    </xf>
    <xf numFmtId="0" fontId="42" fillId="12" borderId="41"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27" fillId="7" borderId="44" xfId="0" applyFont="1" applyFill="1" applyBorder="1" applyAlignment="1">
      <alignment horizontal="left" vertical="center" wrapText="1"/>
    </xf>
    <xf numFmtId="3" fontId="27" fillId="7" borderId="44" xfId="4" applyNumberFormat="1" applyFont="1" applyFill="1" applyBorder="1" applyAlignment="1">
      <alignment horizontal="center" vertical="center" wrapText="1"/>
    </xf>
    <xf numFmtId="3" fontId="8" fillId="0" borderId="1" xfId="4" applyNumberFormat="1" applyFont="1" applyFill="1" applyBorder="1" applyAlignment="1">
      <alignment horizontal="right" vertical="center" wrapText="1"/>
    </xf>
    <xf numFmtId="3" fontId="9" fillId="0" borderId="1" xfId="4" applyNumberFormat="1" applyFont="1" applyFill="1" applyBorder="1" applyAlignment="1">
      <alignment horizontal="right" vertical="center" wrapText="1"/>
    </xf>
    <xf numFmtId="164" fontId="9" fillId="0" borderId="1" xfId="4" applyNumberFormat="1" applyFont="1" applyFill="1" applyBorder="1" applyAlignment="1">
      <alignment horizontal="right" vertical="center" wrapText="1"/>
    </xf>
    <xf numFmtId="3" fontId="25" fillId="0" borderId="14" xfId="4" applyNumberFormat="1" applyFont="1" applyBorder="1" applyAlignment="1">
      <alignment horizontal="right" vertical="center"/>
    </xf>
    <xf numFmtId="3" fontId="27" fillId="0" borderId="2" xfId="0" applyNumberFormat="1" applyFont="1" applyBorder="1" applyAlignment="1">
      <alignment horizontal="right" vertical="center"/>
    </xf>
    <xf numFmtId="164" fontId="8" fillId="0" borderId="1" xfId="4" applyNumberFormat="1" applyFont="1" applyFill="1" applyBorder="1" applyAlignment="1">
      <alignment horizontal="right" vertical="center" wrapText="1"/>
    </xf>
    <xf numFmtId="3" fontId="10" fillId="0" borderId="14" xfId="4" applyNumberFormat="1" applyFont="1" applyBorder="1" applyAlignment="1">
      <alignment horizontal="right" vertical="center"/>
    </xf>
    <xf numFmtId="3" fontId="8" fillId="0" borderId="8" xfId="0" applyNumberFormat="1" applyFont="1" applyBorder="1" applyAlignment="1">
      <alignment horizontal="right" vertical="center" wrapText="1"/>
    </xf>
    <xf numFmtId="3" fontId="9" fillId="0" borderId="8" xfId="0" applyNumberFormat="1" applyFont="1" applyBorder="1" applyAlignment="1">
      <alignment horizontal="right" vertical="center" wrapText="1"/>
    </xf>
    <xf numFmtId="3" fontId="8" fillId="0" borderId="1" xfId="0" applyNumberFormat="1" applyFont="1" applyBorder="1" applyAlignment="1">
      <alignment horizontal="right" vertical="center" wrapText="1"/>
    </xf>
    <xf numFmtId="3" fontId="9" fillId="0" borderId="1" xfId="0" applyNumberFormat="1" applyFont="1" applyBorder="1" applyAlignment="1">
      <alignment horizontal="right" vertical="center" wrapText="1"/>
    </xf>
    <xf numFmtId="164" fontId="9" fillId="0" borderId="1" xfId="0" applyNumberFormat="1" applyFont="1" applyBorder="1" applyAlignment="1">
      <alignment horizontal="right" vertical="center" wrapText="1"/>
    </xf>
    <xf numFmtId="164" fontId="27" fillId="0" borderId="2" xfId="0" applyNumberFormat="1" applyFont="1" applyBorder="1" applyAlignment="1">
      <alignment horizontal="right" vertical="center"/>
    </xf>
    <xf numFmtId="3" fontId="27" fillId="0" borderId="1" xfId="0" applyNumberFormat="1" applyFont="1" applyBorder="1" applyAlignment="1">
      <alignment horizontal="right" vertical="center"/>
    </xf>
    <xf numFmtId="164" fontId="27" fillId="0" borderId="1" xfId="0" applyNumberFormat="1" applyFont="1" applyBorder="1" applyAlignment="1">
      <alignment horizontal="right" vertical="center"/>
    </xf>
    <xf numFmtId="0" fontId="10"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vertical="center" wrapText="1"/>
    </xf>
    <xf numFmtId="0" fontId="42" fillId="0" borderId="3" xfId="0" applyFont="1" applyBorder="1" applyAlignment="1">
      <alignment horizontal="center" vertical="center" wrapText="1"/>
    </xf>
    <xf numFmtId="3" fontId="8" fillId="0" borderId="3" xfId="0" applyNumberFormat="1" applyFont="1" applyBorder="1" applyAlignment="1">
      <alignment horizontal="center" vertical="center" wrapText="1"/>
    </xf>
    <xf numFmtId="164" fontId="8" fillId="0" borderId="1" xfId="4" applyNumberFormat="1" applyFont="1" applyBorder="1" applyAlignment="1">
      <alignment horizontal="center" vertical="center" wrapText="1"/>
    </xf>
    <xf numFmtId="0" fontId="42" fillId="10" borderId="3" xfId="0" applyFont="1" applyFill="1" applyBorder="1" applyAlignment="1">
      <alignment horizontal="center" vertical="center" wrapText="1"/>
    </xf>
    <xf numFmtId="0" fontId="42" fillId="12" borderId="45" xfId="0" applyFont="1" applyFill="1" applyBorder="1" applyAlignment="1">
      <alignment horizontal="center" vertical="center" wrapText="1"/>
    </xf>
    <xf numFmtId="0" fontId="42" fillId="10" borderId="45" xfId="0" applyFont="1" applyFill="1" applyBorder="1" applyAlignment="1">
      <alignment horizontal="center" vertical="center" wrapText="1"/>
    </xf>
    <xf numFmtId="3" fontId="10" fillId="0" borderId="3" xfId="0" applyNumberFormat="1" applyFont="1" applyBorder="1" applyAlignment="1">
      <alignment horizontal="center" vertical="center"/>
    </xf>
    <xf numFmtId="164" fontId="27" fillId="7" borderId="44" xfId="4" applyNumberFormat="1" applyFont="1" applyFill="1" applyBorder="1" applyAlignment="1">
      <alignment horizontal="center" vertical="center" wrapText="1"/>
    </xf>
    <xf numFmtId="0" fontId="25" fillId="0" borderId="4" xfId="0" applyFont="1" applyBorder="1" applyAlignment="1">
      <alignment horizontal="center" vertical="center"/>
    </xf>
    <xf numFmtId="0" fontId="27" fillId="0" borderId="3" xfId="0" applyFont="1" applyBorder="1" applyAlignment="1">
      <alignment horizontal="center" vertical="center" wrapText="1"/>
    </xf>
    <xf numFmtId="3" fontId="10" fillId="0" borderId="3" xfId="4" applyNumberFormat="1" applyFont="1" applyBorder="1" applyAlignment="1">
      <alignment horizontal="center" vertical="center"/>
    </xf>
    <xf numFmtId="3" fontId="10" fillId="0" borderId="3" xfId="4" applyNumberFormat="1" applyFont="1" applyFill="1" applyBorder="1" applyAlignment="1">
      <alignment horizontal="center" vertical="center"/>
    </xf>
    <xf numFmtId="0" fontId="25" fillId="0" borderId="3" xfId="0" applyFont="1" applyBorder="1" applyAlignment="1">
      <alignment horizontal="center" vertical="center"/>
    </xf>
    <xf numFmtId="0" fontId="10" fillId="0" borderId="3" xfId="0" applyFont="1" applyBorder="1"/>
    <xf numFmtId="164" fontId="27" fillId="7" borderId="44"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3" fontId="43" fillId="0" borderId="1" xfId="0" applyNumberFormat="1" applyFont="1" applyBorder="1" applyAlignment="1">
      <alignment horizontal="center" vertical="center" wrapText="1"/>
    </xf>
    <xf numFmtId="0" fontId="43" fillId="0" borderId="3" xfId="0" applyFont="1" applyBorder="1" applyAlignment="1">
      <alignment horizontal="left" vertical="center" wrapText="1"/>
    </xf>
    <xf numFmtId="0" fontId="9" fillId="0" borderId="3" xfId="0" applyFont="1" applyBorder="1" applyAlignment="1">
      <alignment horizontal="left" vertical="center" wrapText="1"/>
    </xf>
    <xf numFmtId="3" fontId="43" fillId="0" borderId="54" xfId="0" applyNumberFormat="1" applyFont="1" applyBorder="1" applyAlignment="1">
      <alignment horizontal="center" vertical="center" wrapText="1"/>
    </xf>
    <xf numFmtId="0" fontId="8" fillId="0" borderId="1" xfId="0" applyFont="1" applyBorder="1" applyAlignment="1">
      <alignment vertical="center" wrapText="1"/>
    </xf>
    <xf numFmtId="164" fontId="0" fillId="0" borderId="0" xfId="0" applyNumberFormat="1" applyAlignment="1">
      <alignment horizontal="center" vertical="center"/>
    </xf>
    <xf numFmtId="0" fontId="9" fillId="7" borderId="5" xfId="0" applyFont="1" applyFill="1" applyBorder="1" applyAlignment="1">
      <alignment horizontal="center" vertical="center" wrapText="1"/>
    </xf>
    <xf numFmtId="0" fontId="10" fillId="7" borderId="1" xfId="0" applyFont="1" applyFill="1" applyBorder="1" applyAlignment="1">
      <alignment vertical="top" wrapText="1"/>
    </xf>
    <xf numFmtId="0" fontId="42" fillId="7" borderId="1" xfId="0" applyFont="1" applyFill="1" applyBorder="1" applyAlignment="1">
      <alignment horizontal="left" vertical="center" wrapText="1"/>
    </xf>
    <xf numFmtId="0" fontId="42"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42" fillId="7" borderId="41" xfId="0" applyFont="1" applyFill="1" applyBorder="1" applyAlignment="1">
      <alignment horizontal="center" wrapText="1"/>
    </xf>
    <xf numFmtId="0" fontId="42" fillId="7" borderId="1" xfId="0" applyFont="1" applyFill="1" applyBorder="1" applyAlignment="1">
      <alignment horizontal="center" wrapText="1"/>
    </xf>
    <xf numFmtId="3" fontId="8" fillId="7" borderId="1" xfId="0" applyNumberFormat="1" applyFont="1" applyFill="1" applyBorder="1" applyAlignment="1">
      <alignment horizontal="center" vertical="center" wrapText="1"/>
    </xf>
    <xf numFmtId="3" fontId="8" fillId="7" borderId="1" xfId="4" applyNumberFormat="1"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42" fillId="7" borderId="41" xfId="0" applyFont="1" applyFill="1" applyBorder="1" applyAlignment="1">
      <alignment horizontal="center" vertical="center" wrapText="1"/>
    </xf>
    <xf numFmtId="164" fontId="8" fillId="7" borderId="14" xfId="4" applyNumberFormat="1" applyFont="1" applyFill="1" applyBorder="1" applyAlignment="1">
      <alignment horizontal="center" vertical="center" wrapText="1"/>
    </xf>
    <xf numFmtId="0" fontId="42" fillId="7" borderId="15" xfId="0" applyFont="1" applyFill="1" applyBorder="1" applyAlignment="1">
      <alignment horizontal="center" vertical="center" wrapText="1"/>
    </xf>
    <xf numFmtId="0" fontId="42" fillId="7" borderId="8" xfId="0" applyFont="1" applyFill="1" applyBorder="1" applyAlignment="1">
      <alignment horizontal="center" vertical="center" wrapText="1"/>
    </xf>
    <xf numFmtId="164" fontId="42" fillId="7" borderId="14" xfId="4" applyNumberFormat="1" applyFont="1" applyFill="1" applyBorder="1" applyAlignment="1">
      <alignment horizontal="center" vertical="center" wrapText="1"/>
    </xf>
    <xf numFmtId="0" fontId="42" fillId="7" borderId="1" xfId="0" applyFont="1" applyFill="1" applyBorder="1" applyAlignment="1">
      <alignment horizontal="center" vertical="top" wrapText="1"/>
    </xf>
    <xf numFmtId="3" fontId="10" fillId="7" borderId="1" xfId="0" applyNumberFormat="1" applyFont="1" applyFill="1" applyBorder="1" applyAlignment="1">
      <alignment horizontal="center" vertical="center"/>
    </xf>
    <xf numFmtId="0" fontId="9" fillId="7" borderId="4" xfId="0" applyFont="1" applyFill="1" applyBorder="1" applyAlignment="1">
      <alignment horizontal="center" vertical="center" wrapText="1"/>
    </xf>
    <xf numFmtId="0" fontId="10" fillId="7" borderId="3" xfId="0" applyFont="1" applyFill="1" applyBorder="1" applyAlignment="1">
      <alignment vertical="top" wrapText="1"/>
    </xf>
    <xf numFmtId="0" fontId="42" fillId="7" borderId="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0" xfId="0" applyFont="1" applyFill="1" applyAlignment="1">
      <alignment horizontal="center" vertical="center" wrapText="1"/>
    </xf>
    <xf numFmtId="0" fontId="42" fillId="7" borderId="3" xfId="0" applyFont="1" applyFill="1" applyBorder="1" applyAlignment="1">
      <alignment horizontal="center" wrapText="1"/>
    </xf>
    <xf numFmtId="3" fontId="8" fillId="7" borderId="3" xfId="0" applyNumberFormat="1" applyFont="1" applyFill="1" applyBorder="1" applyAlignment="1">
      <alignment horizontal="center" vertical="center" wrapText="1"/>
    </xf>
    <xf numFmtId="3" fontId="8" fillId="7" borderId="3" xfId="4" applyNumberFormat="1" applyFont="1" applyFill="1" applyBorder="1" applyAlignment="1">
      <alignment horizontal="center" vertical="center" wrapText="1"/>
    </xf>
    <xf numFmtId="3" fontId="10" fillId="7" borderId="1" xfId="0" applyNumberFormat="1" applyFont="1" applyFill="1" applyBorder="1" applyAlignment="1">
      <alignment horizontal="center" vertical="center" wrapText="1"/>
    </xf>
    <xf numFmtId="0" fontId="10" fillId="7" borderId="8" xfId="0" applyFont="1" applyFill="1" applyBorder="1" applyAlignment="1">
      <alignment vertical="center" wrapText="1"/>
    </xf>
    <xf numFmtId="0" fontId="27" fillId="7" borderId="1" xfId="0" applyFont="1" applyFill="1" applyBorder="1" applyAlignment="1">
      <alignment horizontal="center" vertical="center" wrapText="1"/>
    </xf>
    <xf numFmtId="0" fontId="42" fillId="7" borderId="45" xfId="0" applyFont="1" applyFill="1" applyBorder="1" applyAlignment="1">
      <alignment horizontal="center" vertical="center" wrapText="1"/>
    </xf>
    <xf numFmtId="0" fontId="25" fillId="7" borderId="5" xfId="0" applyFont="1" applyFill="1" applyBorder="1" applyAlignment="1">
      <alignment horizontal="center" vertical="center"/>
    </xf>
    <xf numFmtId="0" fontId="10" fillId="7" borderId="1" xfId="0" applyFont="1" applyFill="1" applyBorder="1"/>
    <xf numFmtId="0" fontId="42" fillId="7" borderId="49" xfId="0" applyFont="1" applyFill="1" applyBorder="1" applyAlignment="1">
      <alignment horizontal="center" vertical="top" wrapText="1"/>
    </xf>
    <xf numFmtId="0" fontId="42" fillId="7" borderId="49" xfId="0" applyFont="1" applyFill="1" applyBorder="1" applyAlignment="1">
      <alignment horizontal="center" vertical="center" wrapText="1"/>
    </xf>
    <xf numFmtId="0" fontId="9" fillId="7" borderId="1" xfId="0" applyFont="1" applyFill="1" applyBorder="1" applyAlignment="1">
      <alignment horizontal="center" vertical="center" wrapText="1"/>
    </xf>
    <xf numFmtId="164" fontId="8" fillId="7" borderId="1" xfId="4" applyNumberFormat="1" applyFont="1" applyFill="1" applyBorder="1" applyAlignment="1">
      <alignment horizontal="center" vertical="center" wrapText="1"/>
    </xf>
    <xf numFmtId="3" fontId="10" fillId="7" borderId="1" xfId="4" applyNumberFormat="1" applyFont="1" applyFill="1" applyBorder="1" applyAlignment="1">
      <alignment horizontal="center" vertical="center"/>
    </xf>
    <xf numFmtId="0" fontId="25" fillId="7" borderId="1" xfId="0" applyFont="1" applyFill="1" applyBorder="1" applyAlignment="1">
      <alignment horizontal="center" vertical="center"/>
    </xf>
    <xf numFmtId="0" fontId="8" fillId="7" borderId="47" xfId="0" applyFont="1" applyFill="1" applyBorder="1" applyAlignment="1">
      <alignment horizontal="center" vertical="center" wrapText="1"/>
    </xf>
    <xf numFmtId="3" fontId="10" fillId="7" borderId="47" xfId="0" applyNumberFormat="1" applyFont="1" applyFill="1" applyBorder="1" applyAlignment="1">
      <alignment horizontal="center" vertical="center"/>
    </xf>
    <xf numFmtId="0" fontId="10" fillId="7" borderId="1" xfId="0" applyFont="1" applyFill="1" applyBorder="1" applyAlignment="1">
      <alignment wrapText="1"/>
    </xf>
    <xf numFmtId="0" fontId="9" fillId="7" borderId="53" xfId="0" applyFont="1" applyFill="1" applyBorder="1" applyAlignment="1">
      <alignment horizontal="center" vertical="center" wrapText="1"/>
    </xf>
    <xf numFmtId="0" fontId="43" fillId="7" borderId="54" xfId="0" applyFont="1" applyFill="1" applyBorder="1" applyAlignment="1">
      <alignment horizontal="left" vertical="center" wrapText="1"/>
    </xf>
    <xf numFmtId="0" fontId="9" fillId="7" borderId="54" xfId="0" applyFont="1" applyFill="1" applyBorder="1" applyAlignment="1">
      <alignment horizontal="left" vertical="center" wrapText="1"/>
    </xf>
    <xf numFmtId="0" fontId="42" fillId="7" borderId="47" xfId="0" applyFont="1" applyFill="1" applyBorder="1" applyAlignment="1">
      <alignment horizontal="center" vertical="center" wrapText="1"/>
    </xf>
    <xf numFmtId="0" fontId="8" fillId="7" borderId="54" xfId="0" applyFont="1" applyFill="1" applyBorder="1" applyAlignment="1">
      <alignment horizontal="center" vertical="center" wrapText="1"/>
    </xf>
    <xf numFmtId="3" fontId="43" fillId="7" borderId="54" xfId="0" applyNumberFormat="1" applyFont="1" applyFill="1" applyBorder="1" applyAlignment="1">
      <alignment horizontal="center" vertical="center" wrapText="1"/>
    </xf>
    <xf numFmtId="3" fontId="43" fillId="7" borderId="21" xfId="0" applyNumberFormat="1" applyFont="1" applyFill="1" applyBorder="1" applyAlignment="1">
      <alignment horizontal="center" vertical="center" wrapText="1"/>
    </xf>
    <xf numFmtId="3" fontId="10" fillId="7" borderId="2" xfId="4" applyNumberFormat="1" applyFont="1" applyFill="1" applyBorder="1" applyAlignment="1">
      <alignment horizontal="center" vertical="center"/>
    </xf>
    <xf numFmtId="3" fontId="10" fillId="7" borderId="2" xfId="0" applyNumberFormat="1" applyFont="1" applyFill="1" applyBorder="1" applyAlignment="1">
      <alignment horizontal="center" vertical="center"/>
    </xf>
    <xf numFmtId="166" fontId="43" fillId="7" borderId="21" xfId="0" applyNumberFormat="1" applyFont="1" applyFill="1" applyBorder="1" applyAlignment="1">
      <alignment horizontal="center" vertical="center" wrapText="1"/>
    </xf>
    <xf numFmtId="0" fontId="9" fillId="7" borderId="1" xfId="0" applyFont="1" applyFill="1" applyBorder="1" applyAlignment="1">
      <alignment horizontal="left" vertical="center" wrapText="1"/>
    </xf>
    <xf numFmtId="3" fontId="43" fillId="7" borderId="1" xfId="0" applyNumberFormat="1" applyFont="1" applyFill="1" applyBorder="1" applyAlignment="1">
      <alignment horizontal="center" vertical="center" wrapText="1"/>
    </xf>
    <xf numFmtId="0" fontId="25" fillId="7" borderId="5" xfId="0" applyFont="1" applyFill="1" applyBorder="1" applyAlignment="1">
      <alignment horizontal="center" vertical="center" wrapText="1"/>
    </xf>
    <xf numFmtId="3" fontId="43" fillId="7" borderId="1" xfId="4" applyNumberFormat="1" applyFont="1" applyFill="1" applyBorder="1" applyAlignment="1">
      <alignment horizontal="center" vertical="center" wrapText="1"/>
    </xf>
    <xf numFmtId="3" fontId="43" fillId="7" borderId="1" xfId="4" applyNumberFormat="1" applyFont="1" applyFill="1" applyBorder="1" applyAlignment="1">
      <alignment horizontal="center" vertical="center"/>
    </xf>
    <xf numFmtId="0" fontId="25" fillId="7" borderId="1" xfId="0" applyFont="1" applyFill="1" applyBorder="1" applyAlignment="1">
      <alignment horizontal="center" vertical="center" wrapText="1"/>
    </xf>
    <xf numFmtId="0" fontId="10" fillId="7" borderId="1" xfId="0" applyFont="1" applyFill="1" applyBorder="1" applyAlignment="1">
      <alignment horizontal="center" vertical="center"/>
    </xf>
    <xf numFmtId="0" fontId="25" fillId="7" borderId="4" xfId="0" applyFont="1" applyFill="1" applyBorder="1" applyAlignment="1">
      <alignment horizontal="center" vertical="center"/>
    </xf>
    <xf numFmtId="0" fontId="10" fillId="7" borderId="3" xfId="0" applyFont="1" applyFill="1" applyBorder="1"/>
    <xf numFmtId="3" fontId="10" fillId="7" borderId="3" xfId="0" applyNumberFormat="1" applyFont="1" applyFill="1" applyBorder="1" applyAlignment="1">
      <alignment horizontal="center" vertical="center"/>
    </xf>
    <xf numFmtId="164" fontId="8" fillId="7" borderId="48" xfId="4" applyNumberFormat="1" applyFont="1" applyFill="1" applyBorder="1" applyAlignment="1">
      <alignment horizontal="center" vertical="center" wrapText="1"/>
    </xf>
    <xf numFmtId="0" fontId="10" fillId="0" borderId="8" xfId="0" applyFont="1" applyBorder="1" applyAlignment="1">
      <alignment horizontal="center"/>
    </xf>
    <xf numFmtId="0" fontId="10" fillId="13" borderId="1" xfId="0" applyFont="1" applyFill="1" applyBorder="1" applyAlignment="1">
      <alignment vertical="center" wrapText="1"/>
    </xf>
    <xf numFmtId="0" fontId="42" fillId="13"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3" fontId="8" fillId="13" borderId="1" xfId="0" applyNumberFormat="1" applyFont="1" applyFill="1" applyBorder="1" applyAlignment="1">
      <alignment horizontal="center" vertical="center" wrapText="1"/>
    </xf>
    <xf numFmtId="164" fontId="8" fillId="13" borderId="1" xfId="4" applyNumberFormat="1" applyFont="1" applyFill="1" applyBorder="1" applyAlignment="1">
      <alignment horizontal="center" vertical="center" wrapText="1"/>
    </xf>
    <xf numFmtId="0" fontId="25" fillId="13" borderId="1" xfId="0" applyFont="1" applyFill="1" applyBorder="1" applyAlignment="1">
      <alignment horizontal="center" vertical="center" wrapText="1"/>
    </xf>
    <xf numFmtId="3" fontId="10" fillId="13" borderId="1" xfId="0" applyNumberFormat="1" applyFont="1" applyFill="1" applyBorder="1" applyAlignment="1">
      <alignment horizontal="center" vertical="center" wrapText="1"/>
    </xf>
    <xf numFmtId="0" fontId="27" fillId="7" borderId="1" xfId="0" applyFont="1" applyFill="1" applyBorder="1" applyAlignment="1">
      <alignment horizontal="left" vertical="center" wrapText="1"/>
    </xf>
    <xf numFmtId="3" fontId="27" fillId="7" borderId="1" xfId="4" applyNumberFormat="1" applyFont="1" applyFill="1" applyBorder="1" applyAlignment="1">
      <alignment horizontal="center" vertical="center" wrapText="1"/>
    </xf>
    <xf numFmtId="164" fontId="27" fillId="7" borderId="1" xfId="4" applyNumberFormat="1" applyFont="1" applyFill="1" applyBorder="1" applyAlignment="1">
      <alignment horizontal="center" vertical="center" wrapText="1"/>
    </xf>
    <xf numFmtId="166" fontId="8" fillId="0" borderId="1" xfId="4" applyNumberFormat="1" applyFont="1" applyBorder="1" applyAlignment="1">
      <alignment horizontal="center" vertical="center" wrapText="1"/>
    </xf>
    <xf numFmtId="166" fontId="6" fillId="0" borderId="0" xfId="4" applyNumberFormat="1" applyFont="1" applyAlignment="1">
      <alignment horizontal="center" vertical="center"/>
    </xf>
    <xf numFmtId="0" fontId="45" fillId="0" borderId="0" xfId="0" applyFont="1" applyAlignment="1">
      <alignment horizontal="center"/>
    </xf>
    <xf numFmtId="0" fontId="46" fillId="0" borderId="0" xfId="0" applyFont="1"/>
    <xf numFmtId="0" fontId="46" fillId="0" borderId="0" xfId="0" applyFont="1" applyAlignment="1">
      <alignment horizontal="center"/>
    </xf>
    <xf numFmtId="3" fontId="46" fillId="0" borderId="0" xfId="0" applyNumberFormat="1" applyFont="1" applyAlignment="1">
      <alignment horizontal="center" vertical="center"/>
    </xf>
    <xf numFmtId="164" fontId="46" fillId="0" borderId="0" xfId="0" applyNumberFormat="1" applyFont="1" applyAlignment="1">
      <alignment horizontal="center" vertical="center"/>
    </xf>
    <xf numFmtId="165" fontId="46" fillId="0" borderId="0" xfId="0" applyNumberFormat="1" applyFont="1"/>
    <xf numFmtId="167" fontId="47" fillId="0" borderId="0" xfId="0" applyNumberFormat="1" applyFont="1" applyAlignment="1">
      <alignment horizontal="center" vertical="center"/>
    </xf>
    <xf numFmtId="167" fontId="0" fillId="0" borderId="0" xfId="0" applyNumberFormat="1"/>
    <xf numFmtId="164" fontId="48" fillId="0" borderId="1" xfId="0" applyNumberFormat="1" applyFont="1" applyBorder="1" applyAlignment="1">
      <alignment horizontal="right" vertical="center"/>
    </xf>
    <xf numFmtId="3" fontId="49" fillId="4" borderId="1" xfId="3" applyNumberFormat="1" applyFont="1" applyBorder="1" applyAlignment="1">
      <alignment horizontal="center" vertical="center"/>
    </xf>
    <xf numFmtId="167" fontId="49" fillId="4" borderId="1" xfId="3" applyNumberFormat="1" applyFont="1" applyBorder="1" applyAlignment="1">
      <alignment horizontal="center" vertical="center"/>
    </xf>
    <xf numFmtId="167" fontId="49" fillId="4" borderId="3" xfId="3" applyNumberFormat="1" applyFont="1" applyBorder="1" applyAlignment="1">
      <alignment horizontal="center" vertical="center"/>
    </xf>
    <xf numFmtId="0" fontId="25" fillId="0" borderId="8" xfId="0" applyFont="1" applyBorder="1" applyAlignment="1">
      <alignment horizontal="center" vertical="center" wrapText="1"/>
    </xf>
    <xf numFmtId="3" fontId="43" fillId="7" borderId="44" xfId="0" applyNumberFormat="1" applyFont="1" applyFill="1" applyBorder="1" applyAlignment="1">
      <alignment horizontal="center" vertical="center" wrapText="1"/>
    </xf>
    <xf numFmtId="3" fontId="43" fillId="0" borderId="44" xfId="0" applyNumberFormat="1" applyFont="1" applyBorder="1" applyAlignment="1">
      <alignment horizontal="center" vertical="center" wrapText="1"/>
    </xf>
    <xf numFmtId="3" fontId="43" fillId="0" borderId="47" xfId="0" applyNumberFormat="1" applyFont="1" applyBorder="1" applyAlignment="1">
      <alignment horizontal="center" vertical="center" wrapText="1"/>
    </xf>
    <xf numFmtId="0" fontId="25" fillId="0" borderId="3" xfId="0" applyFont="1" applyBorder="1" applyAlignment="1">
      <alignment horizontal="center" vertical="center" wrapText="1"/>
    </xf>
    <xf numFmtId="3" fontId="25" fillId="0" borderId="3" xfId="0" applyNumberFormat="1" applyFont="1" applyBorder="1" applyAlignment="1">
      <alignment horizontal="center" vertical="center" wrapText="1"/>
    </xf>
    <xf numFmtId="3" fontId="25" fillId="0" borderId="3" xfId="0" applyNumberFormat="1" applyFont="1" applyBorder="1" applyAlignment="1">
      <alignment horizontal="center" vertical="center"/>
    </xf>
    <xf numFmtId="3" fontId="9" fillId="0" borderId="52" xfId="0" applyNumberFormat="1" applyFont="1" applyBorder="1" applyAlignment="1">
      <alignment horizontal="center" vertical="center" wrapText="1"/>
    </xf>
    <xf numFmtId="0" fontId="37" fillId="0" borderId="1" xfId="0" applyFont="1" applyBorder="1" applyAlignment="1">
      <alignment vertical="center" wrapText="1"/>
    </xf>
    <xf numFmtId="0" fontId="42" fillId="12" borderId="8" xfId="0" applyFont="1" applyFill="1" applyBorder="1" applyAlignment="1">
      <alignment horizontal="center" wrapText="1"/>
    </xf>
    <xf numFmtId="0" fontId="25" fillId="0" borderId="1" xfId="0" applyFont="1" applyBorder="1" applyAlignment="1">
      <alignment horizontal="center"/>
    </xf>
    <xf numFmtId="0" fontId="9" fillId="0" borderId="1" xfId="0" applyFont="1" applyBorder="1" applyAlignment="1">
      <alignment horizontal="center" wrapText="1"/>
    </xf>
    <xf numFmtId="3" fontId="8" fillId="14" borderId="1" xfId="4" applyNumberFormat="1" applyFont="1" applyFill="1" applyBorder="1" applyAlignment="1">
      <alignment horizontal="center" vertical="center" wrapText="1"/>
    </xf>
    <xf numFmtId="3" fontId="37" fillId="0" borderId="0" xfId="0" applyNumberFormat="1" applyFont="1"/>
    <xf numFmtId="0" fontId="25" fillId="7" borderId="1" xfId="0" applyFont="1" applyFill="1" applyBorder="1" applyAlignment="1">
      <alignment vertical="center" wrapText="1"/>
    </xf>
    <xf numFmtId="37" fontId="10" fillId="0" borderId="1" xfId="0" applyNumberFormat="1" applyFont="1" applyBorder="1" applyAlignment="1">
      <alignment horizontal="center"/>
    </xf>
    <xf numFmtId="164" fontId="8" fillId="0" borderId="14" xfId="4" applyNumberFormat="1" applyFont="1" applyFill="1" applyBorder="1" applyAlignment="1">
      <alignment horizontal="center" wrapText="1"/>
    </xf>
    <xf numFmtId="3" fontId="8" fillId="14" borderId="1" xfId="4" applyNumberFormat="1" applyFont="1" applyFill="1" applyBorder="1" applyAlignment="1">
      <alignment horizontal="center" wrapText="1"/>
    </xf>
    <xf numFmtId="3" fontId="8" fillId="14" borderId="1" xfId="0" applyNumberFormat="1" applyFont="1" applyFill="1" applyBorder="1" applyAlignment="1">
      <alignment horizontal="center" vertical="center" wrapText="1"/>
    </xf>
    <xf numFmtId="166" fontId="6" fillId="0" borderId="1" xfId="4" applyNumberFormat="1" applyFont="1" applyBorder="1"/>
    <xf numFmtId="0" fontId="25" fillId="7" borderId="1" xfId="0" applyFont="1" applyFill="1" applyBorder="1" applyAlignment="1">
      <alignment horizontal="left" vertical="center" wrapText="1"/>
    </xf>
    <xf numFmtId="3" fontId="10" fillId="14" borderId="1" xfId="0" applyNumberFormat="1" applyFont="1" applyFill="1" applyBorder="1" applyAlignment="1">
      <alignment horizontal="center" vertical="center"/>
    </xf>
    <xf numFmtId="0" fontId="25" fillId="7" borderId="3" xfId="0" applyFont="1" applyFill="1" applyBorder="1" applyAlignment="1">
      <alignment vertical="center" wrapText="1"/>
    </xf>
    <xf numFmtId="3" fontId="10" fillId="14" borderId="1" xfId="0" applyNumberFormat="1" applyFont="1" applyFill="1" applyBorder="1" applyAlignment="1">
      <alignment horizontal="center" vertical="center" wrapText="1"/>
    </xf>
    <xf numFmtId="0" fontId="25" fillId="7" borderId="8" xfId="0" applyFont="1" applyFill="1" applyBorder="1" applyAlignment="1">
      <alignment vertical="center" wrapText="1"/>
    </xf>
    <xf numFmtId="0" fontId="25" fillId="7" borderId="45" xfId="0" applyFont="1" applyFill="1" applyBorder="1" applyAlignment="1">
      <alignment vertical="center" wrapText="1"/>
    </xf>
    <xf numFmtId="3" fontId="10" fillId="14" borderId="1" xfId="4" applyNumberFormat="1" applyFont="1" applyFill="1" applyBorder="1" applyAlignment="1">
      <alignment horizontal="center" vertical="center"/>
    </xf>
    <xf numFmtId="3" fontId="10" fillId="14" borderId="3" xfId="0" applyNumberFormat="1" applyFont="1" applyFill="1" applyBorder="1" applyAlignment="1">
      <alignment horizontal="center" vertical="center"/>
    </xf>
    <xf numFmtId="3" fontId="10" fillId="14" borderId="3" xfId="4" applyNumberFormat="1" applyFont="1" applyFill="1" applyBorder="1" applyAlignment="1">
      <alignment horizontal="center" vertical="center"/>
    </xf>
    <xf numFmtId="3" fontId="9" fillId="11" borderId="33" xfId="0" applyNumberFormat="1" applyFont="1" applyFill="1" applyBorder="1" applyAlignment="1">
      <alignment horizontal="center" vertical="center" wrapText="1"/>
    </xf>
    <xf numFmtId="3" fontId="9" fillId="11" borderId="32" xfId="0" applyNumberFormat="1" applyFont="1" applyFill="1" applyBorder="1" applyAlignment="1">
      <alignment horizontal="center" vertical="center" wrapText="1"/>
    </xf>
    <xf numFmtId="3" fontId="9" fillId="0" borderId="18" xfId="0" applyNumberFormat="1" applyFont="1" applyBorder="1" applyAlignment="1">
      <alignment horizontal="center" vertical="center" wrapText="1"/>
    </xf>
    <xf numFmtId="164" fontId="27" fillId="0" borderId="55" xfId="4" applyNumberFormat="1" applyFont="1" applyBorder="1" applyAlignment="1">
      <alignment horizontal="right" vertical="center"/>
    </xf>
    <xf numFmtId="3" fontId="8" fillId="0" borderId="27" xfId="4" applyNumberFormat="1" applyFont="1" applyFill="1" applyBorder="1" applyAlignment="1">
      <alignment horizontal="right" vertical="center" wrapText="1"/>
    </xf>
    <xf numFmtId="0" fontId="35" fillId="0" borderId="26" xfId="0" applyFont="1" applyBorder="1" applyAlignment="1">
      <alignment horizontal="left" vertical="center" wrapText="1"/>
    </xf>
    <xf numFmtId="0" fontId="43" fillId="0" borderId="27" xfId="0" applyFont="1" applyBorder="1" applyAlignment="1">
      <alignment horizontal="center" vertical="center" wrapText="1"/>
    </xf>
    <xf numFmtId="0" fontId="43" fillId="0" borderId="1" xfId="0" applyFont="1" applyBorder="1" applyAlignment="1">
      <alignment horizontal="center" vertical="center" wrapText="1"/>
    </xf>
    <xf numFmtId="164" fontId="27" fillId="0" borderId="2" xfId="4" applyNumberFormat="1" applyFont="1" applyBorder="1" applyAlignment="1">
      <alignment horizontal="right" vertical="center"/>
    </xf>
    <xf numFmtId="164" fontId="27" fillId="0" borderId="10" xfId="4" applyNumberFormat="1" applyFont="1" applyBorder="1" applyAlignment="1">
      <alignment horizontal="right" vertical="center"/>
    </xf>
    <xf numFmtId="164" fontId="8" fillId="0" borderId="27" xfId="4" applyNumberFormat="1" applyFont="1" applyFill="1" applyBorder="1" applyAlignment="1">
      <alignment horizontal="right" vertical="center" wrapText="1"/>
    </xf>
    <xf numFmtId="3" fontId="10" fillId="0" borderId="28" xfId="4" applyNumberFormat="1" applyFont="1" applyBorder="1" applyAlignment="1">
      <alignment horizontal="right" vertical="center"/>
    </xf>
    <xf numFmtId="3" fontId="8" fillId="0" borderId="3" xfId="4" applyNumberFormat="1" applyFont="1" applyFill="1" applyBorder="1" applyAlignment="1">
      <alignment horizontal="right" vertical="center" wrapText="1"/>
    </xf>
    <xf numFmtId="3" fontId="43" fillId="14" borderId="1" xfId="0" applyNumberFormat="1" applyFont="1" applyFill="1" applyBorder="1" applyAlignment="1">
      <alignment horizontal="center" vertical="center" wrapText="1"/>
    </xf>
    <xf numFmtId="3" fontId="43" fillId="14" borderId="3" xfId="0" applyNumberFormat="1" applyFont="1" applyFill="1" applyBorder="1" applyAlignment="1">
      <alignment horizontal="center" vertical="center" wrapText="1"/>
    </xf>
    <xf numFmtId="3" fontId="43" fillId="14" borderId="21" xfId="0" applyNumberFormat="1" applyFont="1" applyFill="1" applyBorder="1" applyAlignment="1">
      <alignment horizontal="center" vertical="center" wrapText="1"/>
    </xf>
    <xf numFmtId="3" fontId="43" fillId="14" borderId="54" xfId="0" applyNumberFormat="1" applyFont="1" applyFill="1" applyBorder="1" applyAlignment="1">
      <alignment horizontal="center" vertical="center" wrapText="1"/>
    </xf>
    <xf numFmtId="3" fontId="43" fillId="14" borderId="44" xfId="0" applyNumberFormat="1" applyFont="1" applyFill="1" applyBorder="1" applyAlignment="1">
      <alignment horizontal="center" vertical="center" wrapText="1"/>
    </xf>
    <xf numFmtId="3" fontId="43" fillId="14" borderId="47" xfId="0" applyNumberFormat="1" applyFont="1" applyFill="1" applyBorder="1" applyAlignment="1">
      <alignment horizontal="center" vertical="center" wrapText="1"/>
    </xf>
    <xf numFmtId="166" fontId="43" fillId="0" borderId="54" xfId="0" applyNumberFormat="1" applyFont="1" applyBorder="1" applyAlignment="1">
      <alignment horizontal="center" vertical="center" wrapText="1"/>
    </xf>
    <xf numFmtId="3" fontId="10" fillId="7" borderId="8" xfId="4" applyNumberFormat="1" applyFont="1" applyFill="1" applyBorder="1" applyAlignment="1">
      <alignment horizontal="center" vertical="center"/>
    </xf>
    <xf numFmtId="3" fontId="43" fillId="7" borderId="8" xfId="0" applyNumberFormat="1" applyFont="1" applyFill="1" applyBorder="1" applyAlignment="1">
      <alignment horizontal="center" vertical="center" wrapText="1"/>
    </xf>
    <xf numFmtId="166" fontId="43" fillId="0" borderId="1" xfId="0" applyNumberFormat="1" applyFont="1" applyBorder="1" applyAlignment="1">
      <alignment horizontal="center" vertical="center" wrapText="1"/>
    </xf>
    <xf numFmtId="3" fontId="10" fillId="0" borderId="8" xfId="4" applyNumberFormat="1" applyFont="1" applyFill="1" applyBorder="1" applyAlignment="1">
      <alignment horizontal="center" vertical="center"/>
    </xf>
    <xf numFmtId="3" fontId="8" fillId="0" borderId="8" xfId="0" applyNumberFormat="1" applyFont="1" applyBorder="1" applyAlignment="1">
      <alignment horizontal="center" vertical="center" wrapText="1"/>
    </xf>
    <xf numFmtId="166" fontId="40" fillId="0" borderId="0" xfId="0" applyNumberFormat="1" applyFont="1"/>
    <xf numFmtId="3" fontId="43" fillId="14" borderId="8" xfId="0" applyNumberFormat="1" applyFont="1" applyFill="1" applyBorder="1" applyAlignment="1">
      <alignment horizontal="center" vertical="center" wrapText="1"/>
    </xf>
    <xf numFmtId="3" fontId="43" fillId="0" borderId="8" xfId="0" applyNumberFormat="1" applyFont="1" applyBorder="1" applyAlignment="1">
      <alignment horizontal="center" vertical="center" wrapText="1"/>
    </xf>
    <xf numFmtId="0" fontId="29" fillId="7" borderId="1" xfId="0" applyFont="1" applyFill="1" applyBorder="1" applyAlignment="1">
      <alignment horizontal="left" vertical="center" wrapText="1"/>
    </xf>
    <xf numFmtId="3" fontId="10" fillId="14" borderId="44" xfId="0" applyNumberFormat="1" applyFont="1" applyFill="1" applyBorder="1" applyAlignment="1">
      <alignment horizontal="center" vertical="center"/>
    </xf>
    <xf numFmtId="3" fontId="43" fillId="7" borderId="3" xfId="0" applyNumberFormat="1" applyFont="1" applyFill="1" applyBorder="1" applyAlignment="1">
      <alignment horizontal="center" vertical="center" wrapText="1"/>
    </xf>
    <xf numFmtId="3" fontId="10" fillId="7" borderId="47" xfId="4" applyNumberFormat="1" applyFont="1" applyFill="1" applyBorder="1" applyAlignment="1">
      <alignment horizontal="center" vertical="center"/>
    </xf>
    <xf numFmtId="3" fontId="43" fillId="7" borderId="47" xfId="0" applyNumberFormat="1" applyFont="1" applyFill="1" applyBorder="1" applyAlignment="1">
      <alignment horizontal="center" vertical="center" wrapText="1"/>
    </xf>
    <xf numFmtId="166" fontId="43" fillId="7" borderId="47"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166" fontId="43" fillId="0" borderId="44" xfId="0" applyNumberFormat="1" applyFont="1" applyBorder="1" applyAlignment="1">
      <alignment horizontal="center" vertical="center" wrapText="1"/>
    </xf>
    <xf numFmtId="164" fontId="27" fillId="7" borderId="2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166" fontId="43" fillId="7" borderId="1" xfId="0" applyNumberFormat="1" applyFont="1" applyFill="1" applyBorder="1" applyAlignment="1">
      <alignment horizontal="center" vertical="center" wrapText="1"/>
    </xf>
    <xf numFmtId="3" fontId="43" fillId="14" borderId="1" xfId="4" applyNumberFormat="1" applyFont="1" applyFill="1" applyBorder="1" applyAlignment="1">
      <alignment horizontal="center" vertical="center" wrapText="1"/>
    </xf>
    <xf numFmtId="164" fontId="8" fillId="0" borderId="47" xfId="4" applyNumberFormat="1" applyFont="1" applyBorder="1" applyAlignment="1">
      <alignment horizontal="center" vertical="center" wrapText="1"/>
    </xf>
    <xf numFmtId="3" fontId="43" fillId="14" borderId="1" xfId="4" applyNumberFormat="1" applyFont="1" applyFill="1" applyBorder="1" applyAlignment="1">
      <alignment horizontal="center" vertical="center"/>
    </xf>
    <xf numFmtId="3" fontId="43" fillId="0" borderId="3" xfId="4" applyNumberFormat="1" applyFont="1" applyFill="1" applyBorder="1" applyAlignment="1">
      <alignment horizontal="center" vertical="center"/>
    </xf>
    <xf numFmtId="3" fontId="43" fillId="0" borderId="3" xfId="4" applyNumberFormat="1" applyFont="1" applyBorder="1" applyAlignment="1">
      <alignment horizontal="center" vertical="center"/>
    </xf>
    <xf numFmtId="3" fontId="43" fillId="14" borderId="3" xfId="4" applyNumberFormat="1" applyFont="1" applyFill="1" applyBorder="1" applyAlignment="1">
      <alignment horizontal="center" vertical="center"/>
    </xf>
    <xf numFmtId="164" fontId="8" fillId="0" borderId="1" xfId="4" applyNumberFormat="1" applyFont="1" applyFill="1" applyBorder="1" applyAlignment="1">
      <alignment horizontal="center" vertical="center" wrapText="1"/>
    </xf>
    <xf numFmtId="3" fontId="10" fillId="7" borderId="1" xfId="4" applyNumberFormat="1" applyFont="1" applyFill="1" applyBorder="1" applyAlignment="1">
      <alignment horizontal="center" vertical="center" wrapText="1"/>
    </xf>
    <xf numFmtId="0" fontId="25" fillId="13" borderId="1" xfId="0" applyFont="1" applyFill="1" applyBorder="1" applyAlignment="1">
      <alignment vertical="center" wrapText="1"/>
    </xf>
    <xf numFmtId="3" fontId="27" fillId="0" borderId="10" xfId="0" applyNumberFormat="1" applyFont="1" applyBorder="1" applyAlignment="1">
      <alignment horizontal="right" vertical="center"/>
    </xf>
    <xf numFmtId="0" fontId="9" fillId="7" borderId="0" xfId="0" applyFont="1" applyFill="1" applyAlignment="1">
      <alignment vertical="center" wrapText="1"/>
    </xf>
    <xf numFmtId="0" fontId="9" fillId="0" borderId="56" xfId="0" applyFont="1" applyBorder="1" applyAlignment="1">
      <alignment horizontal="center" vertical="center" wrapText="1"/>
    </xf>
    <xf numFmtId="0" fontId="8" fillId="0" borderId="8" xfId="0" applyFont="1" applyBorder="1" applyAlignment="1">
      <alignment horizontal="left" vertical="center" wrapText="1"/>
    </xf>
    <xf numFmtId="3" fontId="10" fillId="0" borderId="8" xfId="0" applyNumberFormat="1" applyFont="1" applyBorder="1" applyAlignment="1">
      <alignment horizontal="center" vertical="center"/>
    </xf>
    <xf numFmtId="3" fontId="10" fillId="0" borderId="57" xfId="0" applyNumberFormat="1" applyFont="1" applyBorder="1" applyAlignment="1">
      <alignment horizontal="center" vertical="center"/>
    </xf>
    <xf numFmtId="0" fontId="10" fillId="0" borderId="0" xfId="0" applyFont="1" applyAlignment="1">
      <alignment vertical="center" wrapText="1"/>
    </xf>
    <xf numFmtId="3" fontId="9" fillId="0" borderId="1" xfId="0" applyNumberFormat="1" applyFont="1" applyBorder="1" applyAlignment="1">
      <alignment horizontal="center" vertical="center" wrapText="1"/>
    </xf>
    <xf numFmtId="3" fontId="27" fillId="0" borderId="55" xfId="0" applyNumberFormat="1" applyFont="1" applyBorder="1" applyAlignment="1">
      <alignment horizontal="center" vertical="center"/>
    </xf>
    <xf numFmtId="3" fontId="9" fillId="11" borderId="1" xfId="0" applyNumberFormat="1" applyFont="1" applyFill="1" applyBorder="1" applyAlignment="1">
      <alignment horizontal="center" vertical="center" wrapText="1"/>
    </xf>
    <xf numFmtId="3" fontId="9" fillId="0" borderId="1" xfId="0" applyNumberFormat="1" applyFont="1" applyBorder="1" applyAlignment="1">
      <alignment horizontal="left" vertical="center" wrapText="1"/>
    </xf>
    <xf numFmtId="3" fontId="9" fillId="11" borderId="1" xfId="0" applyNumberFormat="1" applyFont="1" applyFill="1" applyBorder="1" applyAlignment="1">
      <alignment horizontal="left" vertical="center" wrapText="1"/>
    </xf>
    <xf numFmtId="3" fontId="9" fillId="0" borderId="14" xfId="0" applyNumberFormat="1" applyFont="1" applyBorder="1" applyAlignment="1">
      <alignment horizontal="left" vertical="center" wrapText="1"/>
    </xf>
    <xf numFmtId="167" fontId="0" fillId="0" borderId="0" xfId="0" applyNumberFormat="1" applyAlignment="1">
      <alignment horizontal="center" vertical="center"/>
    </xf>
    <xf numFmtId="167" fontId="53" fillId="0" borderId="0" xfId="0" applyNumberFormat="1" applyFont="1" applyAlignment="1">
      <alignment horizontal="center" vertical="center"/>
    </xf>
    <xf numFmtId="3" fontId="47" fillId="0" borderId="0" xfId="0" applyNumberFormat="1" applyFont="1" applyAlignment="1">
      <alignment horizontal="center" vertical="center"/>
    </xf>
    <xf numFmtId="3" fontId="49" fillId="4" borderId="3" xfId="3" applyNumberFormat="1" applyFont="1" applyBorder="1" applyAlignment="1">
      <alignment horizontal="center" vertical="center"/>
    </xf>
    <xf numFmtId="0" fontId="10"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0" fillId="5" borderId="1" xfId="0" applyFont="1" applyFill="1" applyBorder="1" applyAlignment="1">
      <alignment vertical="center" wrapText="1"/>
    </xf>
    <xf numFmtId="0" fontId="10" fillId="5" borderId="1" xfId="0" applyFont="1" applyFill="1" applyBorder="1" applyAlignment="1">
      <alignment vertical="top" wrapText="1"/>
    </xf>
    <xf numFmtId="0" fontId="4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0" xfId="0" applyFont="1" applyAlignment="1">
      <alignment vertical="center"/>
    </xf>
    <xf numFmtId="0" fontId="25" fillId="11" borderId="26" xfId="0" applyFont="1" applyFill="1" applyBorder="1" applyAlignment="1">
      <alignment horizontal="center" vertical="center"/>
    </xf>
    <xf numFmtId="0" fontId="10" fillId="0" borderId="0" xfId="0" applyFont="1" applyAlignment="1">
      <alignment horizontal="center" vertical="center"/>
    </xf>
    <xf numFmtId="0" fontId="10" fillId="11" borderId="1"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9" fillId="10" borderId="23"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0" borderId="22" xfId="0" applyFont="1" applyFill="1" applyBorder="1" applyAlignment="1">
      <alignment horizontal="center" vertical="center" wrapText="1"/>
    </xf>
    <xf numFmtId="0" fontId="27" fillId="10" borderId="23"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9" fillId="0" borderId="27" xfId="0" applyFont="1" applyBorder="1" applyAlignment="1">
      <alignment horizontal="center" vertical="center" wrapText="1"/>
    </xf>
    <xf numFmtId="3" fontId="9" fillId="0" borderId="1" xfId="0" applyNumberFormat="1" applyFont="1" applyBorder="1" applyAlignment="1">
      <alignment horizontal="center" vertical="center" wrapText="1"/>
    </xf>
    <xf numFmtId="3" fontId="25" fillId="0" borderId="1" xfId="0" applyNumberFormat="1" applyFont="1" applyBorder="1" applyAlignment="1">
      <alignment horizontal="center" vertical="center" wrapText="1"/>
    </xf>
    <xf numFmtId="3" fontId="25" fillId="0" borderId="1" xfId="0" applyNumberFormat="1" applyFont="1" applyBorder="1" applyAlignment="1">
      <alignment horizontal="center" vertical="center"/>
    </xf>
    <xf numFmtId="3" fontId="9" fillId="0" borderId="8" xfId="0" applyNumberFormat="1" applyFont="1" applyBorder="1" applyAlignment="1">
      <alignment horizontal="center" vertical="center" wrapText="1"/>
    </xf>
    <xf numFmtId="0" fontId="34" fillId="0" borderId="27" xfId="0" applyFont="1" applyBorder="1" applyAlignment="1">
      <alignment horizontal="left" vertical="center" wrapText="1"/>
    </xf>
    <xf numFmtId="0" fontId="8" fillId="0" borderId="27" xfId="0" applyFont="1" applyBorder="1" applyAlignment="1">
      <alignment horizontal="left" vertical="center" wrapText="1"/>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3" fontId="9" fillId="0" borderId="27" xfId="0" applyNumberFormat="1" applyFont="1" applyBorder="1" applyAlignment="1">
      <alignment horizontal="center" vertical="center" wrapText="1"/>
    </xf>
    <xf numFmtId="0" fontId="25" fillId="0" borderId="27" xfId="0" applyFont="1" applyBorder="1" applyAlignment="1">
      <alignment horizontal="center" vertical="center" wrapText="1"/>
    </xf>
    <xf numFmtId="0" fontId="25" fillId="0" borderId="1" xfId="0" applyFont="1" applyBorder="1" applyAlignment="1">
      <alignment horizontal="center" vertical="center" wrapText="1"/>
    </xf>
    <xf numFmtId="0" fontId="10" fillId="0" borderId="21" xfId="0" applyFont="1" applyBorder="1"/>
    <xf numFmtId="0" fontId="10" fillId="0" borderId="22" xfId="0" applyFont="1" applyBorder="1"/>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3" fontId="9" fillId="0" borderId="28" xfId="0" applyNumberFormat="1" applyFont="1" applyBorder="1" applyAlignment="1">
      <alignment horizontal="center" vertical="center" wrapText="1"/>
    </xf>
    <xf numFmtId="3" fontId="9" fillId="0" borderId="14" xfId="0" applyNumberFormat="1" applyFont="1" applyBorder="1" applyAlignment="1">
      <alignment horizontal="center" vertical="center" wrapText="1"/>
    </xf>
    <xf numFmtId="0" fontId="26" fillId="7" borderId="21" xfId="0" applyFont="1" applyFill="1" applyBorder="1" applyAlignment="1">
      <alignment horizontal="left" vertical="center" wrapText="1"/>
    </xf>
    <xf numFmtId="0" fontId="25" fillId="7" borderId="21" xfId="0" applyFont="1" applyFill="1" applyBorder="1" applyAlignment="1">
      <alignment horizontal="left" vertical="center" wrapText="1"/>
    </xf>
    <xf numFmtId="0" fontId="10" fillId="0" borderId="8" xfId="0" applyFont="1" applyBorder="1" applyAlignment="1">
      <alignment horizontal="center" vertical="center" wrapText="1"/>
    </xf>
    <xf numFmtId="0" fontId="25" fillId="0" borderId="1" xfId="0" applyFont="1" applyBorder="1" applyAlignment="1">
      <alignment horizontal="center" vertical="center"/>
    </xf>
    <xf numFmtId="0" fontId="10" fillId="0" borderId="27" xfId="0" applyFont="1" applyBorder="1" applyAlignment="1">
      <alignment horizontal="center" vertical="center"/>
    </xf>
    <xf numFmtId="0" fontId="10" fillId="0" borderId="8" xfId="0" applyFont="1" applyBorder="1" applyAlignment="1">
      <alignment horizontal="center" vertical="center"/>
    </xf>
    <xf numFmtId="0" fontId="25" fillId="0" borderId="8"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34" fillId="11" borderId="27" xfId="0" applyFont="1" applyFill="1" applyBorder="1" applyAlignment="1">
      <alignment horizontal="left" vertical="center" wrapText="1"/>
    </xf>
    <xf numFmtId="0" fontId="8" fillId="11" borderId="27" xfId="0" applyFont="1" applyFill="1" applyBorder="1" applyAlignment="1">
      <alignment horizontal="left" vertical="center" wrapText="1"/>
    </xf>
    <xf numFmtId="0" fontId="35" fillId="0" borderId="2" xfId="0" applyFont="1" applyBorder="1" applyAlignment="1">
      <alignment horizontal="center" vertical="center" wrapText="1"/>
    </xf>
    <xf numFmtId="0" fontId="9" fillId="11" borderId="2" xfId="0" applyFont="1" applyFill="1" applyBorder="1" applyAlignment="1">
      <alignment horizontal="center" vertical="center" wrapText="1"/>
    </xf>
    <xf numFmtId="0" fontId="42" fillId="0" borderId="21" xfId="0" applyFont="1" applyBorder="1" applyAlignment="1">
      <alignment vertical="center" wrapText="1"/>
    </xf>
    <xf numFmtId="0" fontId="42" fillId="0" borderId="22" xfId="0" applyFont="1" applyBorder="1" applyAlignment="1">
      <alignment vertical="center" wrapText="1"/>
    </xf>
    <xf numFmtId="0" fontId="34" fillId="0" borderId="8" xfId="0" applyFont="1" applyBorder="1" applyAlignment="1">
      <alignment horizontal="left" vertical="center" wrapText="1"/>
    </xf>
    <xf numFmtId="0" fontId="8" fillId="0" borderId="8" xfId="0" applyFont="1" applyBorder="1" applyAlignment="1">
      <alignment horizontal="left"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34" fillId="0" borderId="3" xfId="0" applyFont="1" applyBorder="1" applyAlignment="1">
      <alignment horizontal="center" vertical="center" wrapText="1"/>
    </xf>
    <xf numFmtId="0" fontId="30" fillId="0" borderId="33" xfId="0" applyFont="1" applyBorder="1" applyAlignment="1">
      <alignment horizontal="left" vertical="center" wrapText="1"/>
    </xf>
    <xf numFmtId="0" fontId="36" fillId="0" borderId="31" xfId="0" applyFont="1" applyBorder="1" applyAlignment="1">
      <alignment horizontal="left" vertical="center" wrapText="1"/>
    </xf>
    <xf numFmtId="0" fontId="36" fillId="0" borderId="32" xfId="0" applyFont="1" applyBorder="1" applyAlignment="1">
      <alignment horizontal="left" vertical="center" wrapText="1"/>
    </xf>
    <xf numFmtId="0" fontId="9" fillId="11" borderId="27" xfId="0" applyFont="1" applyFill="1" applyBorder="1" applyAlignment="1">
      <alignment horizontal="center" vertical="center" wrapText="1"/>
    </xf>
    <xf numFmtId="3" fontId="9" fillId="0" borderId="27"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3" fontId="10" fillId="0" borderId="1" xfId="0" applyNumberFormat="1" applyFont="1" applyBorder="1" applyAlignment="1">
      <alignment horizontal="center" vertical="center"/>
    </xf>
    <xf numFmtId="3" fontId="9" fillId="11" borderId="27" xfId="0" applyNumberFormat="1" applyFont="1" applyFill="1" applyBorder="1" applyAlignment="1">
      <alignment horizontal="center" vertical="center" wrapText="1"/>
    </xf>
    <xf numFmtId="3" fontId="9" fillId="11" borderId="1" xfId="0" applyNumberFormat="1" applyFont="1" applyFill="1" applyBorder="1" applyAlignment="1">
      <alignment horizontal="center" vertical="center" wrapText="1"/>
    </xf>
    <xf numFmtId="0" fontId="9" fillId="0" borderId="26" xfId="0" applyFont="1" applyBorder="1" applyAlignment="1">
      <alignment horizontal="left" vertical="center" wrapText="1"/>
    </xf>
    <xf numFmtId="0" fontId="9" fillId="0" borderId="5" xfId="0" applyFont="1" applyBorder="1" applyAlignment="1">
      <alignment horizontal="left" vertical="center" wrapText="1"/>
    </xf>
    <xf numFmtId="0" fontId="34" fillId="11" borderId="1" xfId="0" applyFont="1" applyFill="1" applyBorder="1" applyAlignment="1">
      <alignment horizontal="center" vertical="center" wrapText="1"/>
    </xf>
    <xf numFmtId="0" fontId="35" fillId="11" borderId="1" xfId="0" applyFont="1" applyFill="1" applyBorder="1" applyAlignment="1">
      <alignment horizontal="center" vertical="center" wrapText="1"/>
    </xf>
    <xf numFmtId="3" fontId="9" fillId="0" borderId="28" xfId="0" applyNumberFormat="1" applyFont="1" applyBorder="1" applyAlignment="1">
      <alignment horizontal="left" vertical="center" wrapText="1"/>
    </xf>
    <xf numFmtId="3" fontId="9" fillId="0" borderId="14" xfId="0" applyNumberFormat="1" applyFont="1" applyBorder="1" applyAlignment="1">
      <alignment horizontal="left" vertical="center" wrapText="1"/>
    </xf>
    <xf numFmtId="3" fontId="9" fillId="0" borderId="18" xfId="0" applyNumberFormat="1" applyFont="1" applyBorder="1" applyAlignment="1">
      <alignment horizontal="left" vertical="center" wrapText="1"/>
    </xf>
    <xf numFmtId="3" fontId="9" fillId="0" borderId="16" xfId="0" applyNumberFormat="1" applyFont="1" applyBorder="1" applyAlignment="1">
      <alignment horizontal="left" vertical="center" wrapText="1"/>
    </xf>
    <xf numFmtId="0" fontId="9" fillId="11" borderId="42" xfId="0" applyFont="1" applyFill="1" applyBorder="1" applyAlignment="1">
      <alignment horizontal="center" vertical="center" wrapText="1"/>
    </xf>
    <xf numFmtId="3" fontId="9" fillId="11" borderId="20" xfId="0" applyNumberFormat="1" applyFont="1" applyFill="1" applyBorder="1" applyAlignment="1">
      <alignment horizontal="center" vertical="center" wrapText="1"/>
    </xf>
    <xf numFmtId="3" fontId="9" fillId="11" borderId="24"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11" borderId="33" xfId="0" applyNumberFormat="1" applyFont="1" applyFill="1" applyBorder="1" applyAlignment="1">
      <alignment horizontal="center" vertical="center" wrapText="1"/>
    </xf>
    <xf numFmtId="3" fontId="9" fillId="11" borderId="31" xfId="0" applyNumberFormat="1" applyFont="1" applyFill="1" applyBorder="1" applyAlignment="1">
      <alignment horizontal="center" vertical="center" wrapText="1"/>
    </xf>
    <xf numFmtId="3" fontId="9" fillId="11" borderId="32" xfId="0" applyNumberFormat="1" applyFont="1" applyFill="1" applyBorder="1" applyAlignment="1">
      <alignment horizontal="center" vertical="center" wrapText="1"/>
    </xf>
    <xf numFmtId="3" fontId="9" fillId="11" borderId="11" xfId="0" applyNumberFormat="1" applyFont="1" applyFill="1" applyBorder="1" applyAlignment="1">
      <alignment horizontal="center" vertical="center" wrapText="1"/>
    </xf>
    <xf numFmtId="3" fontId="9" fillId="11" borderId="19" xfId="0" applyNumberFormat="1" applyFont="1" applyFill="1" applyBorder="1" applyAlignment="1">
      <alignment horizontal="center" vertical="center" wrapText="1"/>
    </xf>
    <xf numFmtId="3" fontId="9" fillId="11" borderId="13" xfId="0" applyNumberFormat="1" applyFont="1" applyFill="1" applyBorder="1" applyAlignment="1">
      <alignment horizontal="center" vertical="center" wrapText="1"/>
    </xf>
    <xf numFmtId="3" fontId="9" fillId="0" borderId="20" xfId="0" applyNumberFormat="1" applyFont="1" applyBorder="1" applyAlignment="1">
      <alignment horizontal="center" vertical="center" wrapText="1"/>
    </xf>
    <xf numFmtId="3" fontId="10"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0" fontId="22" fillId="0" borderId="20" xfId="0" applyFont="1" applyBorder="1" applyAlignment="1">
      <alignment wrapText="1"/>
    </xf>
    <xf numFmtId="0" fontId="22" fillId="0" borderId="24" xfId="0" applyFont="1" applyBorder="1" applyAlignment="1">
      <alignment wrapText="1"/>
    </xf>
    <xf numFmtId="0" fontId="22" fillId="0" borderId="25" xfId="0" applyFont="1" applyBorder="1" applyAlignment="1">
      <alignment wrapText="1"/>
    </xf>
    <xf numFmtId="0" fontId="32" fillId="0" borderId="11" xfId="0" applyFont="1" applyBorder="1" applyAlignment="1">
      <alignment horizontal="left" vertical="center" wrapText="1"/>
    </xf>
    <xf numFmtId="0" fontId="33" fillId="0" borderId="19" xfId="0" applyFont="1" applyBorder="1" applyAlignment="1">
      <alignment horizontal="left" vertical="center" wrapText="1"/>
    </xf>
    <xf numFmtId="0" fontId="33" fillId="0" borderId="13" xfId="0" applyFont="1" applyBorder="1" applyAlignment="1">
      <alignment horizontal="left" vertical="center" wrapText="1"/>
    </xf>
    <xf numFmtId="0" fontId="9" fillId="0" borderId="20"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8" xfId="0" applyFont="1" applyBorder="1" applyAlignment="1">
      <alignment horizontal="center" vertical="center" wrapText="1"/>
    </xf>
    <xf numFmtId="0" fontId="32" fillId="0" borderId="20" xfId="0" applyFont="1" applyBorder="1" applyAlignment="1">
      <alignment horizontal="left" vertical="center" wrapText="1"/>
    </xf>
    <xf numFmtId="0" fontId="33" fillId="0" borderId="24" xfId="0" applyFont="1" applyBorder="1" applyAlignment="1">
      <alignment horizontal="left" vertical="center"/>
    </xf>
    <xf numFmtId="0" fontId="33" fillId="0" borderId="25" xfId="0" applyFont="1" applyBorder="1" applyAlignment="1">
      <alignment horizontal="left" vertical="center"/>
    </xf>
    <xf numFmtId="3" fontId="9" fillId="0" borderId="29"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0" fontId="34" fillId="11" borderId="42" xfId="0" applyFont="1" applyFill="1" applyBorder="1" applyAlignment="1">
      <alignment horizontal="center" vertical="center" wrapText="1"/>
    </xf>
    <xf numFmtId="0" fontId="35" fillId="11" borderId="18" xfId="0" applyFont="1" applyFill="1" applyBorder="1" applyAlignment="1">
      <alignment horizontal="center" vertical="center" wrapText="1"/>
    </xf>
    <xf numFmtId="3" fontId="9" fillId="0" borderId="18"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9" fillId="11" borderId="18" xfId="0" applyFont="1" applyFill="1" applyBorder="1" applyAlignment="1">
      <alignment horizontal="center" vertical="center" wrapText="1"/>
    </xf>
    <xf numFmtId="3" fontId="9" fillId="0" borderId="25" xfId="0" applyNumberFormat="1" applyFont="1" applyBorder="1" applyAlignment="1">
      <alignment horizontal="center" vertical="center" wrapText="1"/>
    </xf>
    <xf numFmtId="0" fontId="9" fillId="0" borderId="42" xfId="0" applyFont="1" applyBorder="1" applyAlignment="1">
      <alignment horizontal="left" vertical="center" wrapText="1"/>
    </xf>
    <xf numFmtId="0" fontId="9" fillId="11" borderId="42" xfId="0" applyFont="1" applyFill="1" applyBorder="1" applyAlignment="1">
      <alignment horizontal="left" vertical="center" wrapText="1"/>
    </xf>
    <xf numFmtId="3" fontId="9" fillId="11" borderId="33" xfId="0" applyNumberFormat="1" applyFont="1" applyFill="1" applyBorder="1" applyAlignment="1">
      <alignment horizontal="left" vertical="center" wrapText="1"/>
    </xf>
    <xf numFmtId="3" fontId="9" fillId="11" borderId="31" xfId="0" applyNumberFormat="1" applyFont="1" applyFill="1" applyBorder="1" applyAlignment="1">
      <alignment horizontal="left" vertical="center" wrapText="1"/>
    </xf>
    <xf numFmtId="3" fontId="9" fillId="11" borderId="32" xfId="0" applyNumberFormat="1" applyFont="1" applyFill="1" applyBorder="1" applyAlignment="1">
      <alignment horizontal="left" vertical="center" wrapText="1"/>
    </xf>
    <xf numFmtId="3" fontId="9" fillId="11" borderId="11" xfId="0" applyNumberFormat="1" applyFont="1" applyFill="1" applyBorder="1" applyAlignment="1">
      <alignment horizontal="left" vertical="center" wrapText="1"/>
    </xf>
    <xf numFmtId="3" fontId="9" fillId="11" borderId="19" xfId="0" applyNumberFormat="1" applyFont="1" applyFill="1" applyBorder="1" applyAlignment="1">
      <alignment horizontal="left" vertical="center" wrapText="1"/>
    </xf>
    <xf numFmtId="3" fontId="9" fillId="11" borderId="13" xfId="0" applyNumberFormat="1" applyFont="1" applyFill="1" applyBorder="1" applyAlignment="1">
      <alignment horizontal="left" vertical="center" wrapText="1"/>
    </xf>
    <xf numFmtId="0" fontId="35" fillId="11" borderId="42" xfId="0" applyFont="1" applyFill="1" applyBorder="1" applyAlignment="1">
      <alignment horizontal="center" vertical="center" wrapText="1"/>
    </xf>
    <xf numFmtId="3" fontId="9" fillId="0" borderId="20" xfId="0" applyNumberFormat="1" applyFont="1" applyBorder="1" applyAlignment="1">
      <alignment horizontal="left" vertical="center" wrapText="1"/>
    </xf>
    <xf numFmtId="3" fontId="10" fillId="0" borderId="24" xfId="0" applyNumberFormat="1" applyFont="1" applyBorder="1" applyAlignment="1">
      <alignment horizontal="left" vertical="center"/>
    </xf>
    <xf numFmtId="0" fontId="30" fillId="0" borderId="11" xfId="0" applyFont="1" applyBorder="1" applyAlignment="1">
      <alignment horizontal="left" vertical="center" wrapText="1"/>
    </xf>
    <xf numFmtId="3" fontId="9" fillId="0" borderId="29" xfId="0" applyNumberFormat="1" applyFont="1" applyBorder="1" applyAlignment="1">
      <alignment horizontal="left" vertical="center" wrapText="1"/>
    </xf>
    <xf numFmtId="3" fontId="9" fillId="0" borderId="30" xfId="0" applyNumberFormat="1" applyFont="1" applyBorder="1" applyAlignment="1">
      <alignment horizontal="left" vertical="center" wrapText="1"/>
    </xf>
    <xf numFmtId="0" fontId="9" fillId="0" borderId="18" xfId="0" applyFont="1" applyBorder="1" applyAlignment="1">
      <alignment horizontal="left" wrapText="1"/>
    </xf>
    <xf numFmtId="0" fontId="9" fillId="0" borderId="16" xfId="0" applyFont="1" applyBorder="1" applyAlignment="1">
      <alignment horizontal="left" wrapText="1"/>
    </xf>
    <xf numFmtId="0" fontId="9" fillId="0" borderId="12" xfId="0" applyFont="1" applyBorder="1" applyAlignment="1">
      <alignment horizontal="left" wrapText="1"/>
    </xf>
    <xf numFmtId="0" fontId="34" fillId="11" borderId="42" xfId="0" applyFont="1" applyFill="1" applyBorder="1" applyAlignment="1">
      <alignment horizontal="left" vertical="center" wrapText="1"/>
    </xf>
    <xf numFmtId="0" fontId="35" fillId="11" borderId="42" xfId="0" applyFont="1" applyFill="1" applyBorder="1" applyAlignment="1">
      <alignment horizontal="left" vertical="center" wrapText="1"/>
    </xf>
    <xf numFmtId="0" fontId="27" fillId="6" borderId="15" xfId="0" applyFont="1" applyFill="1" applyBorder="1" applyAlignment="1">
      <alignment horizontal="left" wrapText="1"/>
    </xf>
    <xf numFmtId="0" fontId="10" fillId="6" borderId="41" xfId="0" applyFont="1" applyFill="1" applyBorder="1" applyAlignment="1">
      <alignment horizontal="left"/>
    </xf>
    <xf numFmtId="0" fontId="10" fillId="6" borderId="9" xfId="0" applyFont="1" applyFill="1" applyBorder="1" applyAlignment="1">
      <alignment horizontal="left"/>
    </xf>
    <xf numFmtId="0" fontId="31" fillId="9" borderId="1" xfId="0" applyFont="1" applyFill="1" applyBorder="1" applyAlignment="1">
      <alignment horizontal="left" vertical="center" wrapText="1"/>
    </xf>
    <xf numFmtId="0" fontId="18" fillId="0" borderId="51" xfId="0" applyFont="1" applyBorder="1" applyAlignment="1">
      <alignment horizontal="center" vertical="center" wrapText="1"/>
    </xf>
    <xf numFmtId="0" fontId="18" fillId="0" borderId="38" xfId="0" applyFont="1" applyBorder="1" applyAlignment="1">
      <alignment horizontal="center" vertical="center" wrapText="1"/>
    </xf>
    <xf numFmtId="3" fontId="18" fillId="0" borderId="51" xfId="0" applyNumberFormat="1" applyFont="1" applyBorder="1" applyAlignment="1">
      <alignment horizontal="center" vertical="center" wrapText="1"/>
    </xf>
    <xf numFmtId="3" fontId="18" fillId="0" borderId="38" xfId="0" applyNumberFormat="1" applyFont="1" applyBorder="1" applyAlignment="1">
      <alignment horizontal="center" vertical="center" wrapText="1"/>
    </xf>
    <xf numFmtId="3" fontId="24" fillId="0" borderId="39" xfId="0" applyNumberFormat="1" applyFont="1" applyBorder="1" applyAlignment="1">
      <alignment horizontal="center" vertical="center" wrapText="1"/>
    </xf>
    <xf numFmtId="3" fontId="24" fillId="0" borderId="40" xfId="0" applyNumberFormat="1" applyFont="1" applyBorder="1" applyAlignment="1">
      <alignment horizontal="center" vertical="center" wrapText="1"/>
    </xf>
    <xf numFmtId="37" fontId="21" fillId="9" borderId="50" xfId="0" applyNumberFormat="1" applyFont="1" applyFill="1" applyBorder="1" applyAlignment="1">
      <alignment horizontal="center" vertical="center" wrapText="1"/>
    </xf>
    <xf numFmtId="37" fontId="21" fillId="9" borderId="35" xfId="0" applyNumberFormat="1" applyFont="1" applyFill="1" applyBorder="1" applyAlignment="1">
      <alignment horizontal="center" vertical="center" wrapText="1"/>
    </xf>
    <xf numFmtId="0" fontId="23" fillId="0" borderId="0" xfId="0" applyFont="1" applyAlignment="1">
      <alignment horizontal="center" vertical="center"/>
    </xf>
    <xf numFmtId="0" fontId="20" fillId="8" borderId="33" xfId="0" applyFont="1" applyFill="1" applyBorder="1" applyAlignment="1">
      <alignment horizontal="justify" vertical="center" wrapText="1"/>
    </xf>
    <xf numFmtId="0" fontId="20" fillId="8" borderId="7" xfId="0" applyFont="1" applyFill="1" applyBorder="1" applyAlignment="1">
      <alignment horizontal="justify" vertical="center" wrapText="1"/>
    </xf>
    <xf numFmtId="0" fontId="20" fillId="8" borderId="31" xfId="0" applyFont="1" applyFill="1" applyBorder="1" applyAlignment="1">
      <alignment horizontal="center" vertical="center" wrapText="1"/>
    </xf>
    <xf numFmtId="0" fontId="20" fillId="8" borderId="0" xfId="0" applyFont="1" applyFill="1" applyAlignment="1">
      <alignment horizontal="center" vertical="center" wrapText="1"/>
    </xf>
  </cellXfs>
  <cellStyles count="15">
    <cellStyle name="Accent2" xfId="1" builtinId="33"/>
    <cellStyle name="Accent5" xfId="2" builtinId="45"/>
    <cellStyle name="Accent6" xfId="3" builtinId="49"/>
    <cellStyle name="Comma" xfId="4" builtinId="3"/>
    <cellStyle name="Comma 3" xfId="5"/>
    <cellStyle name="Comma 5" xfId="6"/>
    <cellStyle name="Normal" xfId="0" builtinId="0"/>
    <cellStyle name="Normal 113" xfId="7"/>
    <cellStyle name="Normal 117" xfId="8"/>
    <cellStyle name="Normal 127" xfId="9"/>
    <cellStyle name="Normal 3" xfId="10"/>
    <cellStyle name="Normal 3 4" xfId="11"/>
    <cellStyle name="Normal 4 2" xfId="12"/>
    <cellStyle name="Normal 5 4" xfId="13"/>
    <cellStyle name="Percent" xfId="1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calcChain" Target="calcChain.xml"/><Relationship Id="rId5" Type="http://schemas.openxmlformats.org/officeDocument/2006/relationships/chartsheet" Target="chartsheets/sheet2.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latin typeface="Arial Black" panose="020B0A04020102020204" pitchFamily="34" charset="0"/>
              </a:rPr>
              <a:t>NDARJA E SHPENZIMEVE</a:t>
            </a:r>
          </a:p>
        </c:rich>
      </c:tx>
      <c:overlay val="0"/>
      <c:spPr>
        <a:noFill/>
        <a:ln w="25400">
          <a:noFill/>
        </a:ln>
      </c:spPr>
    </c:title>
    <c:autoTitleDeleted val="0"/>
    <c:plotArea>
      <c:layout>
        <c:manualLayout>
          <c:layoutTarget val="inner"/>
          <c:xMode val="edge"/>
          <c:yMode val="edge"/>
          <c:x val="0.25440140845070419"/>
          <c:y val="0.18090452261306531"/>
          <c:w val="0.49031690140845868"/>
          <c:h val="0.6997487437186006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4102-4754-9CF7-72D105DE9E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4102-4754-9CF7-72D105DE9EC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4102-4754-9CF7-72D105DE9EC4}"/>
              </c:ext>
            </c:extLst>
          </c:dPt>
          <c:dLbls>
            <c:numFmt formatCode="0.0%" sourceLinked="0"/>
            <c:spPr>
              <a:noFill/>
              <a:ln w="25400">
                <a:noFill/>
              </a:ln>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'Totali_Qellimet politike'!$G$45:$G$48</c:f>
              <c:strCache>
                <c:ptCount val="4"/>
                <c:pt idx="0">
                  <c:v>MTBP 2024-2026</c:v>
                </c:pt>
                <c:pt idx="1">
                  <c:v>Financim i Huaj /Burime te tjera</c:v>
                </c:pt>
                <c:pt idx="2">
                  <c:v>Buxheti 2027-2030</c:v>
                </c:pt>
                <c:pt idx="3">
                  <c:v>Hendek financiar 2024-2030</c:v>
                </c:pt>
              </c:strCache>
            </c:strRef>
          </c:cat>
          <c:val>
            <c:numRef>
              <c:f>'Totali_Qellimet politike'!$H$45:$H$48</c:f>
              <c:numCache>
                <c:formatCode>#,##0</c:formatCode>
                <c:ptCount val="4"/>
                <c:pt idx="0">
                  <c:v>569637737.20000005</c:v>
                </c:pt>
                <c:pt idx="1">
                  <c:v>11652000</c:v>
                </c:pt>
                <c:pt idx="2">
                  <c:v>1027687350.8536</c:v>
                </c:pt>
                <c:pt idx="3">
                  <c:v>360553951.78639984</c:v>
                </c:pt>
              </c:numCache>
            </c:numRef>
          </c:val>
          <c:extLst>
            <c:ext xmlns:c16="http://schemas.microsoft.com/office/drawing/2014/chart" uri="{C3380CC4-5D6E-409C-BE32-E72D297353CC}">
              <c16:uniqueId val="{00000003-4102-4754-9CF7-72D105DE9EC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NATYRA EKONOMIKE E KOSTOVE TË </a:t>
            </a:r>
          </a:p>
          <a:p>
            <a:pPr>
              <a:defRPr sz="1000" b="0" i="0" u="none" strike="noStrike" baseline="0">
                <a:solidFill>
                  <a:srgbClr val="000000"/>
                </a:solidFill>
                <a:latin typeface="Calibri"/>
                <a:ea typeface="Calibri"/>
                <a:cs typeface="Calibri"/>
              </a:defRPr>
            </a:pPr>
            <a:r>
              <a:rPr lang="en-US" sz="1200" b="0" i="0" strike="noStrike">
                <a:solidFill>
                  <a:srgbClr val="333333"/>
                </a:solidFill>
                <a:latin typeface="Arial Black"/>
              </a:rPr>
              <a:t>Planit të Veprimit</a:t>
            </a:r>
            <a:endParaRPr lang="en-US" sz="1200" b="0" i="0" strike="noStrike">
              <a:solidFill>
                <a:srgbClr val="333333"/>
              </a:solidFill>
              <a:latin typeface="Calibri"/>
              <a:cs typeface="Calibri"/>
            </a:endParaRPr>
          </a:p>
          <a:p>
            <a:pPr>
              <a:defRPr sz="1000" b="0" i="0" u="none" strike="noStrike" baseline="0">
                <a:solidFill>
                  <a:srgbClr val="000000"/>
                </a:solidFill>
                <a:latin typeface="Calibri"/>
                <a:ea typeface="Calibri"/>
                <a:cs typeface="Calibri"/>
              </a:defRPr>
            </a:pPr>
            <a:endParaRPr lang="en-US" sz="1400" b="0" i="0" strike="noStrike">
              <a:solidFill>
                <a:srgbClr val="333333"/>
              </a:solidFill>
              <a:latin typeface="Calibri"/>
              <a:cs typeface="Calibri"/>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9.1549295774648098E-2"/>
          <c:y val="0.18718592964824118"/>
          <c:w val="0.80897887323944706"/>
          <c:h val="0.72110552763820346"/>
        </c:manualLayout>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63F5-4E5E-AD16-9FFE1CBB4185}"/>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1-63F5-4E5E-AD16-9FFE1CBB4185}"/>
              </c:ext>
            </c:extLst>
          </c:dPt>
          <c:dLbls>
            <c:spPr>
              <a:noFill/>
              <a:ln w="25400">
                <a:noFill/>
              </a:ln>
            </c:spPr>
            <c:txPr>
              <a:bodyPr wrap="square" lIns="38100" tIns="19050" rIns="38100" bIns="19050" anchor="ctr">
                <a:spAutoFit/>
              </a:bodyPr>
              <a:lstStyle/>
              <a:p>
                <a:pPr>
                  <a:defRPr sz="1200" b="1"/>
                </a:pPr>
                <a:endParaRPr lang="en-US"/>
              </a:p>
            </c:txPr>
            <c:dLblPos val="ctr"/>
            <c:showLegendKey val="0"/>
            <c:showVal val="0"/>
            <c:showCatName val="1"/>
            <c:showSerName val="0"/>
            <c:showPercent val="1"/>
            <c:showBubbleSize val="0"/>
            <c:showLeaderLines val="1"/>
            <c:extLst>
              <c:ext xmlns:c15="http://schemas.microsoft.com/office/drawing/2012/chart" uri="{CE6537A1-D6FC-4f65-9D91-7224C49458BB}"/>
            </c:extLst>
          </c:dLbls>
          <c:cat>
            <c:strRef>
              <c:f>'Totali_Qellimet politike'!$G$59:$G$60</c:f>
              <c:strCache>
                <c:ptCount val="2"/>
                <c:pt idx="0">
                  <c:v>Kosto Korente </c:v>
                </c:pt>
                <c:pt idx="1">
                  <c:v>Kosto kapitale</c:v>
                </c:pt>
              </c:strCache>
            </c:strRef>
          </c:cat>
          <c:val>
            <c:numRef>
              <c:f>'Totali_Qellimet politike'!$H$59:$H$60</c:f>
              <c:numCache>
                <c:formatCode>#,##0</c:formatCode>
                <c:ptCount val="2"/>
                <c:pt idx="0">
                  <c:v>1785531039.8399999</c:v>
                </c:pt>
                <c:pt idx="1">
                  <c:v>184000000</c:v>
                </c:pt>
              </c:numCache>
            </c:numRef>
          </c:val>
          <c:extLst>
            <c:ext xmlns:c16="http://schemas.microsoft.com/office/drawing/2014/chart" uri="{C3380CC4-5D6E-409C-BE32-E72D297353CC}">
              <c16:uniqueId val="{00000002-63F5-4E5E-AD16-9FFE1CBB418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28834448699042E-2"/>
          <c:y val="0.14162938083096507"/>
          <c:w val="0.59009136187612665"/>
          <c:h val="0.67191169350606361"/>
        </c:manualLayout>
      </c:layout>
      <c:barChart>
        <c:barDir val="col"/>
        <c:grouping val="percentStacked"/>
        <c:varyColors val="0"/>
        <c:ser>
          <c:idx val="0"/>
          <c:order val="0"/>
          <c:tx>
            <c:strRef>
              <c:f>'Totali_Qellimet politike'!$K$43</c:f>
              <c:strCache>
                <c:ptCount val="1"/>
                <c:pt idx="0">
                  <c:v>Kosto Korente</c:v>
                </c:pt>
              </c:strCache>
            </c:strRef>
          </c:tx>
          <c:spPr>
            <a:solidFill>
              <a:srgbClr val="5B9BD5"/>
            </a:solidFill>
            <a:ln w="25400">
              <a:noFill/>
            </a:ln>
          </c:spPr>
          <c:invertIfNegative val="0"/>
          <c:dLbls>
            <c:spPr>
              <a:noFill/>
              <a:ln w="25400">
                <a:noFill/>
              </a:ln>
            </c:spPr>
            <c:txPr>
              <a:bodyPr rot="-540000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politike'!$J$44:$J$51</c:f>
              <c:strCache>
                <c:ptCount val="4"/>
                <c:pt idx="0">
                  <c:v>Qëllimi i Politikës I</c:v>
                </c:pt>
                <c:pt idx="1">
                  <c:v>Qëllimi i Politikës II</c:v>
                </c:pt>
                <c:pt idx="2">
                  <c:v>Qëllimi i Politikës III</c:v>
                </c:pt>
                <c:pt idx="3">
                  <c:v>Qëllimi i Politikës IV</c:v>
                </c:pt>
              </c:strCache>
            </c:strRef>
          </c:cat>
          <c:val>
            <c:numRef>
              <c:f>'Totali_Qellimet politike'!$K$44:$K$51</c:f>
              <c:numCache>
                <c:formatCode>#,##0</c:formatCode>
                <c:ptCount val="8"/>
                <c:pt idx="0">
                  <c:v>421524849.20000005</c:v>
                </c:pt>
                <c:pt idx="1">
                  <c:v>725291180.63999999</c:v>
                </c:pt>
                <c:pt idx="2">
                  <c:v>516234976</c:v>
                </c:pt>
                <c:pt idx="3">
                  <c:v>122480034</c:v>
                </c:pt>
              </c:numCache>
            </c:numRef>
          </c:val>
          <c:extLst>
            <c:ext xmlns:c16="http://schemas.microsoft.com/office/drawing/2014/chart" uri="{C3380CC4-5D6E-409C-BE32-E72D297353CC}">
              <c16:uniqueId val="{00000000-AC12-4941-8768-3E71E5588C8C}"/>
            </c:ext>
          </c:extLst>
        </c:ser>
        <c:ser>
          <c:idx val="1"/>
          <c:order val="1"/>
          <c:tx>
            <c:strRef>
              <c:f>'Totali_Qellimet politike'!$L$43</c:f>
              <c:strCache>
                <c:ptCount val="1"/>
                <c:pt idx="0">
                  <c:v>Kosto Kapitale</c:v>
                </c:pt>
              </c:strCache>
            </c:strRef>
          </c:tx>
          <c:spPr>
            <a:solidFill>
              <a:srgbClr val="ED7D31"/>
            </a:solidFill>
            <a:ln w="25400">
              <a:noFill/>
            </a:ln>
          </c:spPr>
          <c:invertIfNegative val="0"/>
          <c:dLbls>
            <c:spPr>
              <a:noFill/>
              <a:ln>
                <a:noFill/>
              </a:ln>
              <a:effectLst/>
            </c:spPr>
            <c:txPr>
              <a:bodyPr rot="-5400000" vert="horz"/>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'Totali_Qellimet politike'!$J$44:$J$51</c:f>
              <c:strCache>
                <c:ptCount val="4"/>
                <c:pt idx="0">
                  <c:v>Qëllimi i Politikës I</c:v>
                </c:pt>
                <c:pt idx="1">
                  <c:v>Qëllimi i Politikës II</c:v>
                </c:pt>
                <c:pt idx="2">
                  <c:v>Qëllimi i Politikës III</c:v>
                </c:pt>
                <c:pt idx="3">
                  <c:v>Qëllimi i Politikës IV</c:v>
                </c:pt>
              </c:strCache>
            </c:strRef>
          </c:cat>
          <c:val>
            <c:numRef>
              <c:f>'Totali_Qellimet politike'!$L$44:$L$51</c:f>
              <c:numCache>
                <c:formatCode>#,##0</c:formatCode>
                <c:ptCount val="8"/>
                <c:pt idx="0">
                  <c:v>184000000</c:v>
                </c:pt>
                <c:pt idx="1">
                  <c:v>0</c:v>
                </c:pt>
                <c:pt idx="2">
                  <c:v>0</c:v>
                </c:pt>
                <c:pt idx="3">
                  <c:v>0</c:v>
                </c:pt>
              </c:numCache>
            </c:numRef>
          </c:val>
          <c:extLst>
            <c:ext xmlns:c16="http://schemas.microsoft.com/office/drawing/2014/chart" uri="{C3380CC4-5D6E-409C-BE32-E72D297353CC}">
              <c16:uniqueId val="{00000001-AC12-4941-8768-3E71E5588C8C}"/>
            </c:ext>
          </c:extLst>
        </c:ser>
        <c:dLbls>
          <c:showLegendKey val="0"/>
          <c:showVal val="0"/>
          <c:showCatName val="0"/>
          <c:showSerName val="0"/>
          <c:showPercent val="0"/>
          <c:showBubbleSize val="0"/>
        </c:dLbls>
        <c:gapWidth val="55"/>
        <c:overlap val="100"/>
        <c:axId val="96667136"/>
        <c:axId val="96668672"/>
      </c:barChart>
      <c:catAx>
        <c:axId val="966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68672"/>
        <c:crosses val="autoZero"/>
        <c:auto val="1"/>
        <c:lblAlgn val="ctr"/>
        <c:lblOffset val="100"/>
        <c:noMultiLvlLbl val="0"/>
      </c:catAx>
      <c:valAx>
        <c:axId val="96668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6667136"/>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sheetPr>
    <tabColor theme="9" tint="-0.249977111117893"/>
  </sheetPr>
  <sheetViews>
    <sheetView zoomScale="122"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tabColor theme="9" tint="-0.249977111117893"/>
  </sheetPr>
  <sheetViews>
    <sheetView zoomScale="75"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sheetPr>
    <tabColor theme="9" tint="-0.249977111117893"/>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9306393" cy="6081947"/>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6400" cy="607060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Y317"/>
  <sheetViews>
    <sheetView tabSelected="1" topLeftCell="A58" zoomScale="120" zoomScaleNormal="120" zoomScaleSheetLayoutView="87" workbookViewId="0">
      <selection activeCell="C82" sqref="C82:D82"/>
    </sheetView>
  </sheetViews>
  <sheetFormatPr defaultColWidth="8.85546875" defaultRowHeight="12" x14ac:dyDescent="0.2"/>
  <cols>
    <col min="1" max="1" width="2.42578125" style="5" customWidth="1"/>
    <col min="2" max="2" width="12.5703125" style="15" customWidth="1"/>
    <col min="3" max="3" width="59.85546875" style="5" customWidth="1"/>
    <col min="4" max="4" width="19.42578125" style="5" hidden="1" customWidth="1"/>
    <col min="5" max="5" width="41.28515625" style="5" customWidth="1"/>
    <col min="6" max="6" width="29.7109375" style="6" customWidth="1"/>
    <col min="7" max="7" width="23.28515625" style="6" customWidth="1"/>
    <col min="8" max="8" width="15.42578125" style="6" customWidth="1"/>
    <col min="9" max="9" width="16.5703125" style="6" customWidth="1"/>
    <col min="10" max="10" width="18.28515625" style="9" customWidth="1"/>
    <col min="11" max="11" width="16" style="9" customWidth="1"/>
    <col min="12" max="12" width="17" style="9" customWidth="1"/>
    <col min="13" max="13" width="18.28515625" style="9" customWidth="1"/>
    <col min="14" max="14" width="20.85546875" style="9" customWidth="1"/>
    <col min="15" max="15" width="17" style="9" customWidth="1"/>
    <col min="16" max="16" width="17.5703125" style="9" customWidth="1"/>
    <col min="17" max="17" width="19.28515625" style="9" customWidth="1"/>
    <col min="18" max="18" width="20.140625" style="9" customWidth="1"/>
    <col min="19" max="19" width="16.7109375" style="9" customWidth="1"/>
    <col min="20" max="20" width="23.28515625" style="9" customWidth="1"/>
    <col min="21" max="21" width="19.85546875" style="9" customWidth="1"/>
    <col min="22" max="22" width="18.7109375" style="9" customWidth="1"/>
    <col min="23" max="23" width="20" style="9" customWidth="1"/>
    <col min="24" max="30" width="19.5703125" style="9" customWidth="1"/>
    <col min="31" max="31" width="19.85546875" style="9" customWidth="1"/>
    <col min="32" max="32" width="23.42578125" style="9" customWidth="1"/>
    <col min="33" max="33" width="24.7109375" style="9" customWidth="1"/>
    <col min="34" max="34" width="20.7109375" style="9" customWidth="1"/>
    <col min="35" max="36" width="21.85546875" style="9" customWidth="1"/>
    <col min="37" max="37" width="16.140625" style="9" customWidth="1"/>
    <col min="38" max="39" width="15.5703125" style="9" customWidth="1"/>
    <col min="40" max="40" width="15.140625" style="9" customWidth="1"/>
    <col min="41" max="41" width="20.140625" style="9" customWidth="1"/>
    <col min="42" max="42" width="24.7109375" style="9" customWidth="1"/>
    <col min="43" max="43" width="21.5703125" style="9" customWidth="1"/>
    <col min="44" max="44" width="25.7109375" style="9" customWidth="1"/>
    <col min="45" max="45" width="16.7109375" style="5" customWidth="1"/>
    <col min="46" max="46" width="19.28515625" style="5" customWidth="1"/>
    <col min="47" max="47" width="18" style="5" customWidth="1"/>
    <col min="48" max="48" width="16.7109375" style="5" customWidth="1"/>
    <col min="49" max="49" width="15.140625" style="5" customWidth="1"/>
    <col min="50" max="50" width="16.5703125" style="5" customWidth="1"/>
    <col min="51" max="51" width="15.5703125" style="5" customWidth="1"/>
    <col min="52" max="16384" width="8.85546875" style="5"/>
  </cols>
  <sheetData>
    <row r="1" spans="2:46" ht="12.75" thickBot="1" x14ac:dyDescent="0.25">
      <c r="C1" s="4"/>
      <c r="D1" s="4"/>
      <c r="E1" s="4"/>
      <c r="F1" s="15"/>
    </row>
    <row r="2" spans="2:46" ht="39" customHeight="1" thickBot="1" x14ac:dyDescent="0.25">
      <c r="B2" s="426" t="s">
        <v>249</v>
      </c>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8"/>
      <c r="AS2" s="55"/>
      <c r="AT2" s="55"/>
    </row>
    <row r="3" spans="2:46" ht="39" customHeight="1" thickBot="1" x14ac:dyDescent="0.25">
      <c r="B3" s="426" t="s">
        <v>671</v>
      </c>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6"/>
      <c r="AS3" s="55"/>
      <c r="AT3" s="55"/>
    </row>
    <row r="4" spans="2:46" ht="43.5" customHeight="1" thickBot="1" x14ac:dyDescent="0.25">
      <c r="B4" s="429" t="s">
        <v>267</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1"/>
      <c r="AS4" s="55"/>
      <c r="AT4" s="55"/>
    </row>
    <row r="5" spans="2:46" ht="30.75" customHeight="1" x14ac:dyDescent="0.2">
      <c r="B5" s="440" t="s">
        <v>0</v>
      </c>
      <c r="C5" s="432" t="s">
        <v>55</v>
      </c>
      <c r="D5" s="432" t="s">
        <v>1</v>
      </c>
      <c r="E5" s="70" t="s">
        <v>56</v>
      </c>
      <c r="F5" s="432" t="s">
        <v>97</v>
      </c>
      <c r="G5" s="432"/>
      <c r="H5" s="432" t="s">
        <v>60</v>
      </c>
      <c r="I5" s="432"/>
      <c r="J5" s="446" t="s">
        <v>65</v>
      </c>
      <c r="K5" s="446"/>
      <c r="L5" s="446"/>
      <c r="M5" s="446" t="s">
        <v>66</v>
      </c>
      <c r="N5" s="446"/>
      <c r="O5" s="446"/>
      <c r="P5" s="446" t="s">
        <v>107</v>
      </c>
      <c r="Q5" s="451"/>
      <c r="R5" s="451"/>
      <c r="S5" s="447" t="s">
        <v>248</v>
      </c>
      <c r="T5" s="447"/>
      <c r="U5" s="447"/>
      <c r="V5" s="447" t="s">
        <v>247</v>
      </c>
      <c r="W5" s="447"/>
      <c r="X5" s="447"/>
      <c r="Y5" s="447" t="s">
        <v>246</v>
      </c>
      <c r="Z5" s="447"/>
      <c r="AA5" s="447"/>
      <c r="AB5" s="447" t="s">
        <v>245</v>
      </c>
      <c r="AC5" s="447"/>
      <c r="AD5" s="447"/>
      <c r="AE5" s="447" t="s">
        <v>67</v>
      </c>
      <c r="AF5" s="451"/>
      <c r="AG5" s="451"/>
      <c r="AH5" s="446" t="s">
        <v>68</v>
      </c>
      <c r="AI5" s="446"/>
      <c r="AJ5" s="446"/>
      <c r="AK5" s="446"/>
      <c r="AL5" s="446"/>
      <c r="AM5" s="446"/>
      <c r="AN5" s="446"/>
      <c r="AO5" s="446" t="s">
        <v>73</v>
      </c>
      <c r="AP5" s="459"/>
      <c r="AQ5" s="459"/>
      <c r="AR5" s="453" t="s">
        <v>74</v>
      </c>
      <c r="AS5" s="55"/>
      <c r="AT5" s="55"/>
    </row>
    <row r="6" spans="2:46" ht="48" customHeight="1" x14ac:dyDescent="0.2">
      <c r="B6" s="441"/>
      <c r="C6" s="444"/>
      <c r="D6" s="444"/>
      <c r="E6" s="444" t="s">
        <v>57</v>
      </c>
      <c r="F6" s="462" t="s">
        <v>58</v>
      </c>
      <c r="G6" s="462" t="s">
        <v>59</v>
      </c>
      <c r="H6" s="464" t="s">
        <v>61</v>
      </c>
      <c r="I6" s="464" t="s">
        <v>61</v>
      </c>
      <c r="J6" s="433"/>
      <c r="K6" s="433"/>
      <c r="L6" s="433"/>
      <c r="M6" s="433"/>
      <c r="N6" s="433"/>
      <c r="O6" s="433"/>
      <c r="P6" s="452"/>
      <c r="Q6" s="452"/>
      <c r="R6" s="452"/>
      <c r="S6" s="448"/>
      <c r="T6" s="448"/>
      <c r="U6" s="448"/>
      <c r="V6" s="448"/>
      <c r="W6" s="448"/>
      <c r="X6" s="448"/>
      <c r="Y6" s="448"/>
      <c r="Z6" s="448"/>
      <c r="AA6" s="448"/>
      <c r="AB6" s="448"/>
      <c r="AC6" s="448"/>
      <c r="AD6" s="448"/>
      <c r="AE6" s="452"/>
      <c r="AF6" s="452"/>
      <c r="AG6" s="452"/>
      <c r="AH6" s="433" t="s">
        <v>253</v>
      </c>
      <c r="AI6" s="434"/>
      <c r="AJ6" s="434"/>
      <c r="AK6" s="433" t="s">
        <v>109</v>
      </c>
      <c r="AL6" s="435"/>
      <c r="AM6" s="435"/>
      <c r="AN6" s="435"/>
      <c r="AO6" s="458" t="s">
        <v>254</v>
      </c>
      <c r="AP6" s="458"/>
      <c r="AQ6" s="458"/>
      <c r="AR6" s="454"/>
      <c r="AS6" s="55"/>
      <c r="AT6" s="55"/>
    </row>
    <row r="7" spans="2:46" ht="48" customHeight="1" x14ac:dyDescent="0.2">
      <c r="B7" s="442"/>
      <c r="C7" s="445"/>
      <c r="D7" s="445"/>
      <c r="E7" s="445"/>
      <c r="F7" s="477"/>
      <c r="G7" s="477"/>
      <c r="H7" s="465"/>
      <c r="I7" s="465"/>
      <c r="J7" s="114"/>
      <c r="K7" s="114"/>
      <c r="L7" s="114"/>
      <c r="M7" s="114"/>
      <c r="N7" s="114"/>
      <c r="O7" s="114"/>
      <c r="P7" s="207"/>
      <c r="Q7" s="207"/>
      <c r="R7" s="207"/>
      <c r="S7" s="324"/>
      <c r="T7" s="324"/>
      <c r="U7" s="324"/>
      <c r="V7" s="324"/>
      <c r="W7" s="324"/>
      <c r="X7" s="324"/>
      <c r="Y7" s="324"/>
      <c r="Z7" s="324"/>
      <c r="AA7" s="324"/>
      <c r="AB7" s="324"/>
      <c r="AC7" s="324"/>
      <c r="AD7" s="324"/>
      <c r="AE7" s="207"/>
      <c r="AF7" s="207"/>
      <c r="AG7" s="207"/>
      <c r="AH7" s="114"/>
      <c r="AI7" s="325"/>
      <c r="AJ7" s="325"/>
      <c r="AK7" s="114"/>
      <c r="AL7" s="326"/>
      <c r="AM7" s="326"/>
      <c r="AN7" s="326"/>
      <c r="AO7" s="222"/>
      <c r="AP7" s="222"/>
      <c r="AQ7" s="222"/>
      <c r="AR7" s="327"/>
      <c r="AS7" s="55"/>
      <c r="AT7" s="55"/>
    </row>
    <row r="8" spans="2:46" ht="57.6" customHeight="1" thickBot="1" x14ac:dyDescent="0.25">
      <c r="B8" s="443"/>
      <c r="C8" s="466"/>
      <c r="D8" s="466"/>
      <c r="E8" s="466"/>
      <c r="F8" s="469"/>
      <c r="G8" s="469"/>
      <c r="H8" s="470"/>
      <c r="I8" s="470"/>
      <c r="J8" s="72" t="s">
        <v>36</v>
      </c>
      <c r="K8" s="72" t="s">
        <v>37</v>
      </c>
      <c r="L8" s="72" t="s">
        <v>62</v>
      </c>
      <c r="M8" s="72" t="s">
        <v>36</v>
      </c>
      <c r="N8" s="72" t="s">
        <v>37</v>
      </c>
      <c r="O8" s="72" t="s">
        <v>41</v>
      </c>
      <c r="P8" s="72" t="s">
        <v>36</v>
      </c>
      <c r="Q8" s="72" t="s">
        <v>37</v>
      </c>
      <c r="R8" s="72" t="s">
        <v>41</v>
      </c>
      <c r="S8" s="72" t="s">
        <v>36</v>
      </c>
      <c r="T8" s="72" t="s">
        <v>37</v>
      </c>
      <c r="U8" s="72" t="s">
        <v>41</v>
      </c>
      <c r="V8" s="72" t="s">
        <v>36</v>
      </c>
      <c r="W8" s="72" t="s">
        <v>37</v>
      </c>
      <c r="X8" s="72" t="s">
        <v>41</v>
      </c>
      <c r="Y8" s="72" t="s">
        <v>36</v>
      </c>
      <c r="Z8" s="72" t="s">
        <v>37</v>
      </c>
      <c r="AA8" s="72" t="s">
        <v>41</v>
      </c>
      <c r="AB8" s="72" t="s">
        <v>36</v>
      </c>
      <c r="AC8" s="72" t="s">
        <v>37</v>
      </c>
      <c r="AD8" s="72" t="s">
        <v>41</v>
      </c>
      <c r="AE8" s="72" t="s">
        <v>36</v>
      </c>
      <c r="AF8" s="72" t="s">
        <v>37</v>
      </c>
      <c r="AG8" s="72" t="s">
        <v>41</v>
      </c>
      <c r="AH8" s="72" t="s">
        <v>36</v>
      </c>
      <c r="AI8" s="72" t="s">
        <v>37</v>
      </c>
      <c r="AJ8" s="72" t="s">
        <v>69</v>
      </c>
      <c r="AK8" s="72" t="s">
        <v>36</v>
      </c>
      <c r="AL8" s="72" t="s">
        <v>37</v>
      </c>
      <c r="AM8" s="72" t="s">
        <v>71</v>
      </c>
      <c r="AN8" s="72" t="s">
        <v>72</v>
      </c>
      <c r="AO8" s="72" t="s">
        <v>36</v>
      </c>
      <c r="AP8" s="72" t="s">
        <v>37</v>
      </c>
      <c r="AQ8" s="72" t="s">
        <v>69</v>
      </c>
      <c r="AR8" s="73"/>
      <c r="AS8" s="55"/>
      <c r="AT8" s="55"/>
    </row>
    <row r="9" spans="2:46" ht="78.75" customHeight="1" x14ac:dyDescent="0.2">
      <c r="B9" s="74">
        <v>1.1000000000000001</v>
      </c>
      <c r="C9" s="437" t="s">
        <v>672</v>
      </c>
      <c r="D9" s="438"/>
      <c r="E9" s="75"/>
      <c r="F9" s="76"/>
      <c r="G9" s="76"/>
      <c r="H9" s="76"/>
      <c r="I9" s="76"/>
      <c r="J9" s="77"/>
      <c r="K9" s="77"/>
      <c r="L9" s="78"/>
      <c r="M9" s="77"/>
      <c r="N9" s="77"/>
      <c r="O9" s="78"/>
      <c r="P9" s="79"/>
      <c r="Q9" s="78"/>
      <c r="R9" s="78"/>
      <c r="S9" s="79"/>
      <c r="T9" s="78"/>
      <c r="U9" s="78"/>
      <c r="V9" s="79"/>
      <c r="W9" s="78"/>
      <c r="X9" s="78"/>
      <c r="Y9" s="78"/>
      <c r="Z9" s="78"/>
      <c r="AA9" s="78"/>
      <c r="AB9" s="78"/>
      <c r="AC9" s="78"/>
      <c r="AD9" s="78"/>
      <c r="AE9" s="79"/>
      <c r="AF9" s="79"/>
      <c r="AG9" s="79"/>
      <c r="AH9" s="79"/>
      <c r="AI9" s="78"/>
      <c r="AJ9" s="78"/>
      <c r="AK9" s="79"/>
      <c r="AL9" s="78"/>
      <c r="AM9" s="78"/>
      <c r="AN9" s="78"/>
      <c r="AO9" s="79"/>
      <c r="AP9" s="78"/>
      <c r="AQ9" s="78"/>
      <c r="AR9" s="80"/>
      <c r="AS9" s="55"/>
      <c r="AT9" s="55"/>
    </row>
    <row r="10" spans="2:46" ht="27.6" customHeight="1" x14ac:dyDescent="0.2">
      <c r="B10" s="81"/>
      <c r="C10" s="82" t="s">
        <v>77</v>
      </c>
      <c r="D10" s="83"/>
      <c r="E10" s="83"/>
      <c r="F10" s="1"/>
      <c r="G10" s="1"/>
      <c r="H10" s="1"/>
      <c r="I10" s="1"/>
      <c r="J10" s="7"/>
      <c r="K10" s="7"/>
      <c r="L10" s="84"/>
      <c r="M10" s="7"/>
      <c r="N10" s="7"/>
      <c r="O10" s="84"/>
      <c r="P10" s="8"/>
      <c r="Q10" s="84"/>
      <c r="R10" s="84"/>
      <c r="S10" s="8"/>
      <c r="T10" s="84"/>
      <c r="U10" s="84"/>
      <c r="V10" s="8"/>
      <c r="W10" s="84"/>
      <c r="X10" s="84"/>
      <c r="Y10" s="84"/>
      <c r="Z10" s="84"/>
      <c r="AA10" s="84"/>
      <c r="AB10" s="84"/>
      <c r="AC10" s="84"/>
      <c r="AD10" s="84"/>
      <c r="AE10" s="8"/>
      <c r="AF10" s="8"/>
      <c r="AG10" s="8"/>
      <c r="AH10" s="8"/>
      <c r="AI10" s="84"/>
      <c r="AJ10" s="84"/>
      <c r="AK10" s="8"/>
      <c r="AL10" s="84"/>
      <c r="AM10" s="84"/>
      <c r="AN10" s="84"/>
      <c r="AO10" s="8"/>
      <c r="AP10" s="84"/>
      <c r="AQ10" s="84"/>
      <c r="AR10" s="85"/>
      <c r="AS10" s="55"/>
      <c r="AT10" s="55"/>
    </row>
    <row r="11" spans="2:46" ht="110.25" customHeight="1" x14ac:dyDescent="0.2">
      <c r="B11" s="232" t="s">
        <v>98</v>
      </c>
      <c r="C11" s="241" t="s">
        <v>252</v>
      </c>
      <c r="D11" s="234"/>
      <c r="E11" s="88" t="s">
        <v>266</v>
      </c>
      <c r="F11" s="236" t="s">
        <v>261</v>
      </c>
      <c r="G11" s="236" t="s">
        <v>348</v>
      </c>
      <c r="H11" s="246">
        <v>2024</v>
      </c>
      <c r="I11" s="246">
        <v>2030</v>
      </c>
      <c r="J11" s="239">
        <f>SUM(J12:J16)</f>
        <v>11433358.02</v>
      </c>
      <c r="K11" s="239">
        <f>SUM(K12:K16)</f>
        <v>0</v>
      </c>
      <c r="L11" s="240">
        <f>J11+K11</f>
        <v>11433358.02</v>
      </c>
      <c r="M11" s="239">
        <f>SUM(M12:M16)</f>
        <v>11433358.02</v>
      </c>
      <c r="N11" s="239">
        <f>SUM(N12:N16)</f>
        <v>0</v>
      </c>
      <c r="O11" s="240">
        <f>M11+N11</f>
        <v>11433358.02</v>
      </c>
      <c r="P11" s="239">
        <f>SUM(P12:P16)</f>
        <v>11433358.02</v>
      </c>
      <c r="Q11" s="239">
        <f>SUM(Q12:Q16)</f>
        <v>0</v>
      </c>
      <c r="R11" s="240">
        <f>P11+Q11</f>
        <v>11433358.02</v>
      </c>
      <c r="S11" s="239">
        <f>SUM(S12:S16)</f>
        <v>11433358.02</v>
      </c>
      <c r="T11" s="239">
        <f>SUM(T12:T16)</f>
        <v>0</v>
      </c>
      <c r="U11" s="240">
        <f>S11+T11</f>
        <v>11433358.02</v>
      </c>
      <c r="V11" s="239">
        <f>SUM(V12:V16)</f>
        <v>11433358.02</v>
      </c>
      <c r="W11" s="239">
        <f>SUM(W12:W16)</f>
        <v>0</v>
      </c>
      <c r="X11" s="240">
        <f>V11+W11</f>
        <v>11433358.02</v>
      </c>
      <c r="Y11" s="240">
        <f t="shared" ref="Y11:AC11" si="0">SUM(Y12:Y16)</f>
        <v>11433358.02</v>
      </c>
      <c r="Z11" s="240">
        <f t="shared" si="0"/>
        <v>0</v>
      </c>
      <c r="AA11" s="240">
        <f>Y11+Z11</f>
        <v>11433358.02</v>
      </c>
      <c r="AB11" s="240">
        <f t="shared" si="0"/>
        <v>11433358.02</v>
      </c>
      <c r="AC11" s="240">
        <f t="shared" si="0"/>
        <v>0</v>
      </c>
      <c r="AD11" s="240">
        <f>AB11+AC11</f>
        <v>11433358.02</v>
      </c>
      <c r="AE11" s="240">
        <f>J11+M11+P11+S11+V11+Y11+AB11</f>
        <v>80033506.139999986</v>
      </c>
      <c r="AF11" s="240">
        <f>K11+N11+Q11+T11+W11+Z11+AC11</f>
        <v>0</v>
      </c>
      <c r="AG11" s="240">
        <f>AE11+AF11</f>
        <v>80033506.139999986</v>
      </c>
      <c r="AH11" s="239">
        <f>SUM(AH12:AH16)</f>
        <v>13852071.18</v>
      </c>
      <c r="AI11" s="239">
        <f>SUM(AI12:AI16)</f>
        <v>0</v>
      </c>
      <c r="AJ11" s="240">
        <f>AH11+AI11</f>
        <v>13852071.18</v>
      </c>
      <c r="AK11" s="239">
        <f>SUM(AK12:AK16)</f>
        <v>0</v>
      </c>
      <c r="AL11" s="239">
        <f>SUM(AL12:AL16)</f>
        <v>0</v>
      </c>
      <c r="AM11" s="240"/>
      <c r="AN11" s="240">
        <f>AK11+AL11</f>
        <v>0</v>
      </c>
      <c r="AO11" s="239">
        <f>SUM(AO12:AO16)</f>
        <v>18469428.240000002</v>
      </c>
      <c r="AP11" s="239">
        <f>SUM(AP12:AP16)</f>
        <v>0</v>
      </c>
      <c r="AQ11" s="240">
        <f>AO11+AP11</f>
        <v>18469428.240000002</v>
      </c>
      <c r="AR11" s="247">
        <f>SUM(AQ11+AN11+AJ11)-AG11</f>
        <v>-47712006.719999984</v>
      </c>
      <c r="AS11" s="55"/>
      <c r="AT11" s="333">
        <f>SUM(AH11+AK11+AO11)-AE11</f>
        <v>-47712006.719999984</v>
      </c>
    </row>
    <row r="12" spans="2:46" ht="109.9" customHeight="1" x14ac:dyDescent="0.25">
      <c r="B12" s="81" t="s">
        <v>129</v>
      </c>
      <c r="C12" s="328" t="s">
        <v>250</v>
      </c>
      <c r="D12" s="87"/>
      <c r="E12" s="88" t="s">
        <v>262</v>
      </c>
      <c r="F12" s="330" t="s">
        <v>255</v>
      </c>
      <c r="G12" s="97" t="s">
        <v>260</v>
      </c>
      <c r="H12" s="329">
        <v>2024</v>
      </c>
      <c r="I12" s="329">
        <v>2030</v>
      </c>
      <c r="J12" s="7">
        <v>1240046.28</v>
      </c>
      <c r="K12" s="7">
        <v>0</v>
      </c>
      <c r="L12" s="332">
        <f t="shared" ref="L12:L16" si="1">J12+K12</f>
        <v>1240046.28</v>
      </c>
      <c r="M12" s="7">
        <v>1240046.28</v>
      </c>
      <c r="N12" s="185">
        <v>0</v>
      </c>
      <c r="O12" s="332">
        <f t="shared" ref="O12:O19" si="2">M12+N12</f>
        <v>1240046.28</v>
      </c>
      <c r="P12" s="8">
        <v>1240046.28</v>
      </c>
      <c r="Q12" s="84">
        <v>0</v>
      </c>
      <c r="R12" s="332">
        <f t="shared" ref="R12:R19" si="3">P12+Q12</f>
        <v>1240046.28</v>
      </c>
      <c r="S12" s="8">
        <v>1240046.28</v>
      </c>
      <c r="T12" s="84">
        <v>0</v>
      </c>
      <c r="U12" s="332">
        <f>S12+T12</f>
        <v>1240046.28</v>
      </c>
      <c r="V12" s="8">
        <v>1240046.28</v>
      </c>
      <c r="W12" s="84">
        <v>0</v>
      </c>
      <c r="X12" s="332">
        <f t="shared" ref="X12:X16" si="4">V12+W12</f>
        <v>1240046.28</v>
      </c>
      <c r="Y12" s="84">
        <v>1240046.28</v>
      </c>
      <c r="Z12" s="84">
        <v>0</v>
      </c>
      <c r="AA12" s="332">
        <f t="shared" ref="AA12:AA19" si="5">Y12+Z12</f>
        <v>1240046.28</v>
      </c>
      <c r="AB12" s="84">
        <v>1240046.28</v>
      </c>
      <c r="AC12" s="84">
        <f t="shared" ref="AC12" si="6">SUM(AC13:AC17)</f>
        <v>0</v>
      </c>
      <c r="AD12" s="332">
        <f t="shared" ref="AD12:AD28" si="7">AB12+AC12</f>
        <v>1240046.28</v>
      </c>
      <c r="AE12" s="8">
        <f t="shared" ref="AE12:AE28" si="8">J12+M12+P12+S12+V12+Y12+AB12</f>
        <v>8680323.9600000009</v>
      </c>
      <c r="AF12" s="8">
        <f t="shared" ref="AF12:AF16" si="9">K12+N12+Q12+T12+W12+Z12+AC12</f>
        <v>0</v>
      </c>
      <c r="AG12" s="332">
        <f>AE12+AF12</f>
        <v>8680323.9600000009</v>
      </c>
      <c r="AH12" s="8">
        <v>696138</v>
      </c>
      <c r="AI12" s="84">
        <v>0</v>
      </c>
      <c r="AJ12" s="332">
        <f>SUM(AH12:AI12)</f>
        <v>696138</v>
      </c>
      <c r="AK12" s="8">
        <v>0</v>
      </c>
      <c r="AL12" s="84">
        <v>0</v>
      </c>
      <c r="AM12" s="84"/>
      <c r="AN12" s="332">
        <f>AK12+AL12</f>
        <v>0</v>
      </c>
      <c r="AO12" s="8">
        <v>928184</v>
      </c>
      <c r="AP12" s="84">
        <v>0</v>
      </c>
      <c r="AQ12" s="332">
        <f>SUM(AO12:AP12)</f>
        <v>928184</v>
      </c>
      <c r="AR12" s="90">
        <f>SUM(AQ12+AN12+AJ12)-AG12</f>
        <v>-7056001.9600000009</v>
      </c>
      <c r="AS12" s="55"/>
      <c r="AT12" s="333">
        <f t="shared" ref="AT12:AT15" si="10">SUM(AH12+AK12+AO12)-AE12</f>
        <v>-7056001.9600000009</v>
      </c>
    </row>
    <row r="13" spans="2:46" ht="110.25" customHeight="1" x14ac:dyDescent="0.25">
      <c r="B13" s="81" t="s">
        <v>130</v>
      </c>
      <c r="C13" s="328" t="s">
        <v>673</v>
      </c>
      <c r="D13" s="87"/>
      <c r="E13" s="88" t="s">
        <v>262</v>
      </c>
      <c r="F13" s="330" t="s">
        <v>255</v>
      </c>
      <c r="G13" s="97" t="s">
        <v>260</v>
      </c>
      <c r="H13" s="329">
        <v>2024</v>
      </c>
      <c r="I13" s="329">
        <v>2030</v>
      </c>
      <c r="J13" s="7">
        <v>2140046.2799999998</v>
      </c>
      <c r="K13" s="7">
        <v>0</v>
      </c>
      <c r="L13" s="332">
        <f t="shared" si="1"/>
        <v>2140046.2799999998</v>
      </c>
      <c r="M13" s="7">
        <v>2140046.2799999998</v>
      </c>
      <c r="N13" s="185">
        <v>0</v>
      </c>
      <c r="O13" s="332">
        <f t="shared" si="2"/>
        <v>2140046.2799999998</v>
      </c>
      <c r="P13" s="8">
        <v>2140046.2799999998</v>
      </c>
      <c r="Q13" s="84">
        <v>0</v>
      </c>
      <c r="R13" s="332">
        <f t="shared" si="3"/>
        <v>2140046.2799999998</v>
      </c>
      <c r="S13" s="8">
        <v>2140046.2799999998</v>
      </c>
      <c r="T13" s="84">
        <v>0</v>
      </c>
      <c r="U13" s="332">
        <f t="shared" ref="U13:U16" si="11">S13+T13</f>
        <v>2140046.2799999998</v>
      </c>
      <c r="V13" s="8">
        <v>2140046.2799999998</v>
      </c>
      <c r="W13" s="84">
        <v>0</v>
      </c>
      <c r="X13" s="332">
        <f t="shared" si="4"/>
        <v>2140046.2799999998</v>
      </c>
      <c r="Y13" s="84">
        <v>2140046.2799999998</v>
      </c>
      <c r="Z13" s="84">
        <v>0</v>
      </c>
      <c r="AA13" s="332">
        <f t="shared" si="5"/>
        <v>2140046.2799999998</v>
      </c>
      <c r="AB13" s="84">
        <v>2140046.2799999998</v>
      </c>
      <c r="AC13" s="84">
        <f t="shared" ref="AC13" si="12">SUM(AC14:AC18)</f>
        <v>0</v>
      </c>
      <c r="AD13" s="332">
        <f t="shared" si="7"/>
        <v>2140046.2799999998</v>
      </c>
      <c r="AE13" s="8">
        <f t="shared" si="8"/>
        <v>14980323.959999997</v>
      </c>
      <c r="AF13" s="8">
        <f t="shared" si="9"/>
        <v>0</v>
      </c>
      <c r="AG13" s="332">
        <f t="shared" ref="AG13:AG19" si="13">SUM(AE13:AF13)</f>
        <v>14980323.959999997</v>
      </c>
      <c r="AH13" s="8">
        <v>696138</v>
      </c>
      <c r="AI13" s="84">
        <v>0</v>
      </c>
      <c r="AJ13" s="332">
        <f>SUM(AH13:AI13)</f>
        <v>696138</v>
      </c>
      <c r="AK13" s="8">
        <v>0</v>
      </c>
      <c r="AL13" s="84">
        <v>0</v>
      </c>
      <c r="AM13" s="84"/>
      <c r="AN13" s="332">
        <f t="shared" ref="AN13:AN28" si="14">AK13+AL13</f>
        <v>0</v>
      </c>
      <c r="AO13" s="8">
        <v>928184</v>
      </c>
      <c r="AP13" s="84">
        <v>0</v>
      </c>
      <c r="AQ13" s="332">
        <f>SUM(AO13:AP13)</f>
        <v>928184</v>
      </c>
      <c r="AR13" s="90">
        <f t="shared" ref="AR13:AR29" si="15">SUM(AQ13+AN13+AJ13)-AG13</f>
        <v>-13356001.959999997</v>
      </c>
      <c r="AS13" s="55"/>
      <c r="AT13" s="333">
        <f t="shared" si="10"/>
        <v>-13356001.959999997</v>
      </c>
    </row>
    <row r="14" spans="2:46" ht="110.25" customHeight="1" x14ac:dyDescent="0.25">
      <c r="B14" s="81" t="s">
        <v>131</v>
      </c>
      <c r="C14" s="328" t="s">
        <v>674</v>
      </c>
      <c r="D14" s="87"/>
      <c r="E14" s="88" t="s">
        <v>263</v>
      </c>
      <c r="F14" s="331" t="s">
        <v>256</v>
      </c>
      <c r="G14" s="97" t="s">
        <v>260</v>
      </c>
      <c r="H14" s="329">
        <v>2024</v>
      </c>
      <c r="I14" s="329">
        <v>2030</v>
      </c>
      <c r="J14" s="7">
        <v>4346951.4000000004</v>
      </c>
      <c r="K14" s="7">
        <v>0</v>
      </c>
      <c r="L14" s="332">
        <f t="shared" si="1"/>
        <v>4346951.4000000004</v>
      </c>
      <c r="M14" s="7">
        <v>4346951.4000000004</v>
      </c>
      <c r="N14" s="185">
        <v>0</v>
      </c>
      <c r="O14" s="332">
        <f t="shared" si="2"/>
        <v>4346951.4000000004</v>
      </c>
      <c r="P14" s="8">
        <v>4346951.4000000004</v>
      </c>
      <c r="Q14" s="84">
        <v>0</v>
      </c>
      <c r="R14" s="332">
        <f t="shared" si="3"/>
        <v>4346951.4000000004</v>
      </c>
      <c r="S14" s="8">
        <v>4346951.4000000004</v>
      </c>
      <c r="T14" s="84">
        <v>0</v>
      </c>
      <c r="U14" s="332">
        <f t="shared" si="11"/>
        <v>4346951.4000000004</v>
      </c>
      <c r="V14" s="8">
        <v>4346951.4000000004</v>
      </c>
      <c r="W14" s="84">
        <v>0</v>
      </c>
      <c r="X14" s="332">
        <f t="shared" si="4"/>
        <v>4346951.4000000004</v>
      </c>
      <c r="Y14" s="84">
        <v>4346951.4000000004</v>
      </c>
      <c r="Z14" s="84">
        <v>0</v>
      </c>
      <c r="AA14" s="332">
        <f t="shared" si="5"/>
        <v>4346951.4000000004</v>
      </c>
      <c r="AB14" s="84">
        <v>4346951.4000000004</v>
      </c>
      <c r="AC14" s="84">
        <f t="shared" ref="AC14" si="16">SUM(AC15:AC19)</f>
        <v>0</v>
      </c>
      <c r="AD14" s="332">
        <f t="shared" si="7"/>
        <v>4346951.4000000004</v>
      </c>
      <c r="AE14" s="8">
        <f t="shared" si="8"/>
        <v>30428659.799999997</v>
      </c>
      <c r="AF14" s="8">
        <f t="shared" si="9"/>
        <v>0</v>
      </c>
      <c r="AG14" s="332">
        <f t="shared" si="13"/>
        <v>30428659.799999997</v>
      </c>
      <c r="AH14" s="8">
        <v>4040853</v>
      </c>
      <c r="AI14" s="84">
        <v>0</v>
      </c>
      <c r="AJ14" s="332">
        <f>SUM(AH14:AI14)</f>
        <v>4040853</v>
      </c>
      <c r="AK14" s="8">
        <v>0</v>
      </c>
      <c r="AL14" s="84">
        <v>0</v>
      </c>
      <c r="AM14" s="84"/>
      <c r="AN14" s="332">
        <f t="shared" si="14"/>
        <v>0</v>
      </c>
      <c r="AO14" s="8">
        <v>5387804</v>
      </c>
      <c r="AP14" s="84">
        <v>0</v>
      </c>
      <c r="AQ14" s="332">
        <f>SUM(AO14:AP14)</f>
        <v>5387804</v>
      </c>
      <c r="AR14" s="90">
        <f t="shared" si="15"/>
        <v>-21000002.799999997</v>
      </c>
      <c r="AS14" s="55"/>
      <c r="AT14" s="333">
        <f t="shared" si="10"/>
        <v>-21000002.799999997</v>
      </c>
    </row>
    <row r="15" spans="2:46" ht="110.25" customHeight="1" x14ac:dyDescent="0.25">
      <c r="B15" s="81" t="s">
        <v>132</v>
      </c>
      <c r="C15" s="328" t="s">
        <v>251</v>
      </c>
      <c r="D15" s="87"/>
      <c r="E15" s="88" t="s">
        <v>265</v>
      </c>
      <c r="F15" s="331" t="s">
        <v>257</v>
      </c>
      <c r="G15" s="97"/>
      <c r="H15" s="329">
        <v>2024</v>
      </c>
      <c r="I15" s="329">
        <v>2030</v>
      </c>
      <c r="J15" s="7">
        <v>1472092.56</v>
      </c>
      <c r="K15" s="7">
        <v>0</v>
      </c>
      <c r="L15" s="332">
        <f t="shared" si="1"/>
        <v>1472092.56</v>
      </c>
      <c r="M15" s="7">
        <v>1472092.56</v>
      </c>
      <c r="N15" s="185">
        <v>0</v>
      </c>
      <c r="O15" s="332">
        <f t="shared" si="2"/>
        <v>1472092.56</v>
      </c>
      <c r="P15" s="8">
        <v>1472092.56</v>
      </c>
      <c r="Q15" s="84">
        <v>0</v>
      </c>
      <c r="R15" s="332">
        <f t="shared" si="3"/>
        <v>1472092.56</v>
      </c>
      <c r="S15" s="8">
        <v>1472092.56</v>
      </c>
      <c r="T15" s="84">
        <v>0</v>
      </c>
      <c r="U15" s="332">
        <f t="shared" si="11"/>
        <v>1472092.56</v>
      </c>
      <c r="V15" s="8">
        <v>1472092.56</v>
      </c>
      <c r="W15" s="84">
        <v>0</v>
      </c>
      <c r="X15" s="332">
        <f t="shared" si="4"/>
        <v>1472092.56</v>
      </c>
      <c r="Y15" s="84">
        <v>1472092.56</v>
      </c>
      <c r="Z15" s="84">
        <v>0</v>
      </c>
      <c r="AA15" s="332">
        <f t="shared" si="5"/>
        <v>1472092.56</v>
      </c>
      <c r="AB15" s="84">
        <v>1472092.56</v>
      </c>
      <c r="AC15" s="84">
        <f>SUM(AC16:AC19)</f>
        <v>0</v>
      </c>
      <c r="AD15" s="332">
        <f t="shared" si="7"/>
        <v>1472092.56</v>
      </c>
      <c r="AE15" s="8">
        <f t="shared" si="8"/>
        <v>10304647.920000002</v>
      </c>
      <c r="AF15" s="8">
        <f t="shared" si="9"/>
        <v>0</v>
      </c>
      <c r="AG15" s="332">
        <f t="shared" si="13"/>
        <v>10304647.920000002</v>
      </c>
      <c r="AH15" s="8">
        <v>1716277.6800000002</v>
      </c>
      <c r="AI15" s="84">
        <v>0</v>
      </c>
      <c r="AJ15" s="332">
        <f>SUM(AH15:AI15)</f>
        <v>1716277.6800000002</v>
      </c>
      <c r="AK15" s="8">
        <v>0</v>
      </c>
      <c r="AL15" s="84">
        <v>0</v>
      </c>
      <c r="AM15" s="84"/>
      <c r="AN15" s="332">
        <f t="shared" si="14"/>
        <v>0</v>
      </c>
      <c r="AO15" s="8">
        <v>2288370.2400000002</v>
      </c>
      <c r="AP15" s="84">
        <v>0</v>
      </c>
      <c r="AQ15" s="332">
        <f>SUM(AO15:AP15)</f>
        <v>2288370.2400000002</v>
      </c>
      <c r="AR15" s="90">
        <f t="shared" si="15"/>
        <v>-6300000.0000000019</v>
      </c>
      <c r="AS15" s="55"/>
      <c r="AT15" s="333">
        <f t="shared" si="10"/>
        <v>-6300000.0000000019</v>
      </c>
    </row>
    <row r="16" spans="2:46" ht="110.25" customHeight="1" x14ac:dyDescent="0.25">
      <c r="B16" s="81" t="s">
        <v>133</v>
      </c>
      <c r="C16" s="328" t="s">
        <v>675</v>
      </c>
      <c r="D16" s="87"/>
      <c r="E16" s="88" t="s">
        <v>264</v>
      </c>
      <c r="F16" s="331" t="s">
        <v>258</v>
      </c>
      <c r="G16" s="97" t="s">
        <v>259</v>
      </c>
      <c r="H16" s="329">
        <v>2024</v>
      </c>
      <c r="I16" s="329">
        <v>2030</v>
      </c>
      <c r="J16" s="7">
        <v>2234221.5</v>
      </c>
      <c r="K16" s="7">
        <v>0</v>
      </c>
      <c r="L16" s="332">
        <f t="shared" si="1"/>
        <v>2234221.5</v>
      </c>
      <c r="M16" s="7">
        <v>2234221.5</v>
      </c>
      <c r="N16" s="185">
        <v>0</v>
      </c>
      <c r="O16" s="332">
        <f t="shared" si="2"/>
        <v>2234221.5</v>
      </c>
      <c r="P16" s="8">
        <v>2234221.5</v>
      </c>
      <c r="Q16" s="84">
        <v>0</v>
      </c>
      <c r="R16" s="332">
        <f t="shared" si="3"/>
        <v>2234221.5</v>
      </c>
      <c r="S16" s="8">
        <v>2234221.5</v>
      </c>
      <c r="T16" s="84">
        <v>0</v>
      </c>
      <c r="U16" s="332">
        <f t="shared" si="11"/>
        <v>2234221.5</v>
      </c>
      <c r="V16" s="8">
        <v>2234221.5</v>
      </c>
      <c r="W16" s="84">
        <v>0</v>
      </c>
      <c r="X16" s="332">
        <f t="shared" si="4"/>
        <v>2234221.5</v>
      </c>
      <c r="Y16" s="84">
        <v>2234221.5</v>
      </c>
      <c r="Z16" s="84">
        <v>0</v>
      </c>
      <c r="AA16" s="332">
        <f t="shared" si="5"/>
        <v>2234221.5</v>
      </c>
      <c r="AB16" s="84">
        <v>2234221.5</v>
      </c>
      <c r="AC16" s="84">
        <f>SUM(AC17:AC20)</f>
        <v>0</v>
      </c>
      <c r="AD16" s="332">
        <f t="shared" si="7"/>
        <v>2234221.5</v>
      </c>
      <c r="AE16" s="8">
        <f t="shared" si="8"/>
        <v>15639550.5</v>
      </c>
      <c r="AF16" s="8">
        <f t="shared" si="9"/>
        <v>0</v>
      </c>
      <c r="AG16" s="332">
        <f t="shared" si="13"/>
        <v>15639550.5</v>
      </c>
      <c r="AH16" s="8">
        <v>6702664.5</v>
      </c>
      <c r="AI16" s="84">
        <v>0</v>
      </c>
      <c r="AJ16" s="332">
        <f>SUM(AH16:AI16)</f>
        <v>6702664.5</v>
      </c>
      <c r="AK16" s="8">
        <v>0</v>
      </c>
      <c r="AL16" s="84">
        <v>0</v>
      </c>
      <c r="AM16" s="84"/>
      <c r="AN16" s="332">
        <f t="shared" si="14"/>
        <v>0</v>
      </c>
      <c r="AO16" s="8">
        <v>8936886</v>
      </c>
      <c r="AP16" s="84">
        <v>0</v>
      </c>
      <c r="AQ16" s="332">
        <f>SUM(AO16:AP16)</f>
        <v>8936886</v>
      </c>
      <c r="AR16" s="90">
        <f t="shared" si="15"/>
        <v>0</v>
      </c>
      <c r="AS16" s="55"/>
      <c r="AT16" s="333">
        <f>SUM(AH16+AK16+AO16)-AE16</f>
        <v>0</v>
      </c>
    </row>
    <row r="17" spans="2:46" ht="99.6" customHeight="1" x14ac:dyDescent="0.25">
      <c r="B17" s="232" t="s">
        <v>99</v>
      </c>
      <c r="C17" s="334" t="s">
        <v>676</v>
      </c>
      <c r="D17" s="234"/>
      <c r="E17" s="235" t="s">
        <v>105</v>
      </c>
      <c r="F17" s="236" t="s">
        <v>79</v>
      </c>
      <c r="G17" s="236"/>
      <c r="H17" s="238">
        <v>2024</v>
      </c>
      <c r="I17" s="238">
        <v>2024</v>
      </c>
      <c r="J17" s="239">
        <f>SUM(J18:J19)</f>
        <v>998349</v>
      </c>
      <c r="K17" s="239">
        <f>SUM(K18:K19)</f>
        <v>0</v>
      </c>
      <c r="L17" s="240">
        <f>J17+K17</f>
        <v>998349</v>
      </c>
      <c r="M17" s="239">
        <f>SUM(M18:M19)</f>
        <v>0</v>
      </c>
      <c r="N17" s="239">
        <f>SUM(N18:N19)</f>
        <v>0</v>
      </c>
      <c r="O17" s="240">
        <f>M17+N17</f>
        <v>0</v>
      </c>
      <c r="P17" s="239">
        <f>SUM(P18:P19)</f>
        <v>0</v>
      </c>
      <c r="Q17" s="239">
        <f>SUM(Q18:Q19)</f>
        <v>0</v>
      </c>
      <c r="R17" s="240">
        <f>P17+Q17</f>
        <v>0</v>
      </c>
      <c r="S17" s="239">
        <f>SUM(S18:S19)</f>
        <v>0</v>
      </c>
      <c r="T17" s="239">
        <f>SUM(T18:T19)</f>
        <v>0</v>
      </c>
      <c r="U17" s="240">
        <f>S17+T17</f>
        <v>0</v>
      </c>
      <c r="V17" s="239">
        <f>SUM(V18:V19)</f>
        <v>0</v>
      </c>
      <c r="W17" s="239">
        <f>SUM(W18:W19)</f>
        <v>0</v>
      </c>
      <c r="X17" s="240">
        <f>V17+W17</f>
        <v>0</v>
      </c>
      <c r="Y17" s="240">
        <f>SUM(Y18:Y19)</f>
        <v>0</v>
      </c>
      <c r="Z17" s="240">
        <f>SUM(Z18:Z19)</f>
        <v>0</v>
      </c>
      <c r="AA17" s="240">
        <f>Y17+Z17</f>
        <v>0</v>
      </c>
      <c r="AB17" s="240">
        <f>SUM(AB18:AB19)</f>
        <v>0</v>
      </c>
      <c r="AC17" s="240">
        <f>SUM(AC18:AC19)</f>
        <v>0</v>
      </c>
      <c r="AD17" s="240">
        <f>AB17+AC17</f>
        <v>0</v>
      </c>
      <c r="AE17" s="240">
        <f t="shared" si="8"/>
        <v>998349</v>
      </c>
      <c r="AF17" s="240">
        <f>K17+N17+Q17+T17+W17+Z17+AC17</f>
        <v>0</v>
      </c>
      <c r="AG17" s="240">
        <f>AE17+AF17</f>
        <v>998349</v>
      </c>
      <c r="AH17" s="239">
        <f>SUM(AH18:AH19)</f>
        <v>998349</v>
      </c>
      <c r="AI17" s="239">
        <f>SUM(AI18:AI19)</f>
        <v>0</v>
      </c>
      <c r="AJ17" s="240">
        <f>AH17+AI17</f>
        <v>998349</v>
      </c>
      <c r="AK17" s="239">
        <f>SUM(AK18:AK19)</f>
        <v>0</v>
      </c>
      <c r="AL17" s="239">
        <f>SUM(AL18:AL19)</f>
        <v>0</v>
      </c>
      <c r="AM17" s="240"/>
      <c r="AN17" s="239">
        <f>SUM(AN18:AN19)</f>
        <v>0</v>
      </c>
      <c r="AO17" s="239">
        <f>SUM(AO18:AO19)</f>
        <v>0</v>
      </c>
      <c r="AP17" s="240">
        <f>+T17+W17</f>
        <v>0</v>
      </c>
      <c r="AQ17" s="240">
        <f>AO17+AP17</f>
        <v>0</v>
      </c>
      <c r="AR17" s="247">
        <f>SUM(AQ17+AN17+AJ17)-AG17</f>
        <v>0</v>
      </c>
      <c r="AS17" s="55"/>
      <c r="AT17" s="55"/>
    </row>
    <row r="18" spans="2:46" ht="69.599999999999994" customHeight="1" x14ac:dyDescent="0.25">
      <c r="B18" s="100" t="s">
        <v>134</v>
      </c>
      <c r="C18" s="146" t="s">
        <v>678</v>
      </c>
      <c r="D18" s="95"/>
      <c r="E18" s="96" t="s">
        <v>105</v>
      </c>
      <c r="F18" s="331" t="s">
        <v>79</v>
      </c>
      <c r="G18" s="97" t="s">
        <v>677</v>
      </c>
      <c r="H18" s="187">
        <v>2024</v>
      </c>
      <c r="I18" s="91">
        <v>2024</v>
      </c>
      <c r="J18" s="339">
        <v>998349</v>
      </c>
      <c r="K18" s="98">
        <v>0</v>
      </c>
      <c r="L18" s="337">
        <f>SUM(J18:K18)</f>
        <v>998349</v>
      </c>
      <c r="M18" s="98">
        <v>0</v>
      </c>
      <c r="N18" s="335">
        <v>0</v>
      </c>
      <c r="O18" s="337">
        <f t="shared" si="2"/>
        <v>0</v>
      </c>
      <c r="P18" s="99">
        <v>0</v>
      </c>
      <c r="Q18" s="99">
        <v>0</v>
      </c>
      <c r="R18" s="337">
        <f t="shared" si="3"/>
        <v>0</v>
      </c>
      <c r="S18" s="99">
        <v>0</v>
      </c>
      <c r="T18" s="99">
        <v>0</v>
      </c>
      <c r="U18" s="337">
        <f t="shared" ref="U18:U25" si="17">S18+T18</f>
        <v>0</v>
      </c>
      <c r="V18" s="99">
        <v>0</v>
      </c>
      <c r="W18" s="99">
        <v>0</v>
      </c>
      <c r="X18" s="337">
        <f>SUM(V18:W18)</f>
        <v>0</v>
      </c>
      <c r="Y18" s="99">
        <v>0</v>
      </c>
      <c r="Z18" s="99">
        <v>0</v>
      </c>
      <c r="AA18" s="337">
        <f t="shared" si="5"/>
        <v>0</v>
      </c>
      <c r="AB18" s="99">
        <v>0</v>
      </c>
      <c r="AC18" s="99">
        <v>0</v>
      </c>
      <c r="AD18" s="337">
        <f t="shared" si="7"/>
        <v>0</v>
      </c>
      <c r="AE18" s="99">
        <f t="shared" si="8"/>
        <v>998349</v>
      </c>
      <c r="AF18" s="99">
        <f t="shared" ref="AF18:AF19" si="18">K18+N18+Q18+T18+W18+Z18+AC18</f>
        <v>0</v>
      </c>
      <c r="AG18" s="337">
        <f t="shared" si="13"/>
        <v>998349</v>
      </c>
      <c r="AH18" s="99">
        <v>998349</v>
      </c>
      <c r="AI18" s="99">
        <v>0</v>
      </c>
      <c r="AJ18" s="337">
        <f>SUM(AH18:AI18)</f>
        <v>998349</v>
      </c>
      <c r="AK18" s="99">
        <v>0</v>
      </c>
      <c r="AL18" s="99">
        <v>0</v>
      </c>
      <c r="AM18" s="99"/>
      <c r="AN18" s="337">
        <f t="shared" si="14"/>
        <v>0</v>
      </c>
      <c r="AO18" s="99">
        <v>0</v>
      </c>
      <c r="AP18" s="99">
        <f>AL18+AN18</f>
        <v>0</v>
      </c>
      <c r="AQ18" s="337">
        <f>SUM(AO18:AP18)</f>
        <v>0</v>
      </c>
      <c r="AR18" s="336">
        <f t="shared" si="15"/>
        <v>0</v>
      </c>
      <c r="AS18" s="55"/>
      <c r="AT18" s="55"/>
    </row>
    <row r="19" spans="2:46" ht="54.75" customHeight="1" x14ac:dyDescent="0.25">
      <c r="B19" s="100" t="s">
        <v>135</v>
      </c>
      <c r="C19" s="146" t="s">
        <v>680</v>
      </c>
      <c r="D19" s="95"/>
      <c r="E19" s="96" t="s">
        <v>105</v>
      </c>
      <c r="F19" s="331" t="s">
        <v>79</v>
      </c>
      <c r="G19" s="97" t="s">
        <v>679</v>
      </c>
      <c r="H19" s="187">
        <v>2024</v>
      </c>
      <c r="I19" s="91">
        <v>2024</v>
      </c>
      <c r="J19" s="339">
        <v>0</v>
      </c>
      <c r="K19" s="98">
        <v>0</v>
      </c>
      <c r="L19" s="337">
        <f t="shared" ref="L19" si="19">SUM(J19:K19)</f>
        <v>0</v>
      </c>
      <c r="M19" s="98">
        <v>0</v>
      </c>
      <c r="N19" s="335">
        <v>0</v>
      </c>
      <c r="O19" s="337">
        <f t="shared" si="2"/>
        <v>0</v>
      </c>
      <c r="P19" s="99">
        <v>0</v>
      </c>
      <c r="Q19" s="99">
        <v>0</v>
      </c>
      <c r="R19" s="337">
        <f t="shared" si="3"/>
        <v>0</v>
      </c>
      <c r="S19" s="99">
        <v>0</v>
      </c>
      <c r="T19" s="99">
        <v>0</v>
      </c>
      <c r="U19" s="337">
        <f t="shared" si="17"/>
        <v>0</v>
      </c>
      <c r="V19" s="99">
        <v>0</v>
      </c>
      <c r="W19" s="99">
        <v>0</v>
      </c>
      <c r="X19" s="337">
        <f>SUM(V19:W19)</f>
        <v>0</v>
      </c>
      <c r="Y19" s="99">
        <v>0</v>
      </c>
      <c r="Z19" s="99">
        <v>0</v>
      </c>
      <c r="AA19" s="337">
        <f t="shared" si="5"/>
        <v>0</v>
      </c>
      <c r="AB19" s="99">
        <v>0</v>
      </c>
      <c r="AC19" s="99">
        <v>0</v>
      </c>
      <c r="AD19" s="337">
        <f t="shared" si="7"/>
        <v>0</v>
      </c>
      <c r="AE19" s="99">
        <f t="shared" si="8"/>
        <v>0</v>
      </c>
      <c r="AF19" s="99">
        <f t="shared" si="18"/>
        <v>0</v>
      </c>
      <c r="AG19" s="337">
        <f t="shared" si="13"/>
        <v>0</v>
      </c>
      <c r="AH19" s="99">
        <v>0</v>
      </c>
      <c r="AI19" s="99">
        <v>0</v>
      </c>
      <c r="AJ19" s="337">
        <f>SUM(AH19:AI19)</f>
        <v>0</v>
      </c>
      <c r="AK19" s="99">
        <v>0</v>
      </c>
      <c r="AL19" s="99">
        <v>0</v>
      </c>
      <c r="AM19" s="99"/>
      <c r="AN19" s="337">
        <f t="shared" si="14"/>
        <v>0</v>
      </c>
      <c r="AO19" s="99">
        <v>0</v>
      </c>
      <c r="AP19" s="99">
        <v>0</v>
      </c>
      <c r="AQ19" s="337">
        <f>SUM(AO19:AP19)</f>
        <v>0</v>
      </c>
      <c r="AR19" s="336">
        <f t="shared" si="15"/>
        <v>0</v>
      </c>
      <c r="AS19" s="55"/>
      <c r="AT19" s="55"/>
    </row>
    <row r="20" spans="2:46" ht="73.5" customHeight="1" x14ac:dyDescent="0.2">
      <c r="B20" s="232" t="s">
        <v>100</v>
      </c>
      <c r="C20" s="334" t="s">
        <v>681</v>
      </c>
      <c r="D20" s="234"/>
      <c r="E20" s="235" t="s">
        <v>278</v>
      </c>
      <c r="F20" s="266" t="s">
        <v>279</v>
      </c>
      <c r="G20" s="236" t="s">
        <v>280</v>
      </c>
      <c r="H20" s="245">
        <v>2024</v>
      </c>
      <c r="I20" s="235">
        <v>2030</v>
      </c>
      <c r="J20" s="239">
        <f>SUM(J21:J25)</f>
        <v>10438037.9376</v>
      </c>
      <c r="K20" s="239">
        <f>SUM(K21:K25)</f>
        <v>0</v>
      </c>
      <c r="L20" s="240">
        <f>L24</f>
        <v>0</v>
      </c>
      <c r="M20" s="239">
        <f t="shared" ref="M20:N20" si="20">SUM(M21:M25)</f>
        <v>14042852.471999999</v>
      </c>
      <c r="N20" s="239">
        <f t="shared" si="20"/>
        <v>0</v>
      </c>
      <c r="O20" s="240">
        <f>M20+N20</f>
        <v>14042852.471999999</v>
      </c>
      <c r="P20" s="239">
        <f t="shared" ref="P20:Q20" si="21">SUM(P21:P25)</f>
        <v>14042852.471999999</v>
      </c>
      <c r="Q20" s="239">
        <f t="shared" si="21"/>
        <v>0</v>
      </c>
      <c r="R20" s="240">
        <f>P20+Q20</f>
        <v>14042852.471999999</v>
      </c>
      <c r="S20" s="239">
        <f t="shared" ref="S20:T20" si="22">SUM(S21:S25)</f>
        <v>14042852.471999999</v>
      </c>
      <c r="T20" s="239">
        <f t="shared" si="22"/>
        <v>0</v>
      </c>
      <c r="U20" s="239">
        <f t="shared" si="17"/>
        <v>14042852.471999999</v>
      </c>
      <c r="V20" s="239">
        <f t="shared" ref="V20:W20" si="23">SUM(V21:V25)</f>
        <v>14042852.471999999</v>
      </c>
      <c r="W20" s="239">
        <f t="shared" si="23"/>
        <v>0</v>
      </c>
      <c r="X20" s="240">
        <f>V20+W20</f>
        <v>14042852.471999999</v>
      </c>
      <c r="Y20" s="240">
        <f t="shared" ref="Y20:Z20" si="24">SUM(Y21:Y25)</f>
        <v>14042852.471999999</v>
      </c>
      <c r="Z20" s="240">
        <f t="shared" si="24"/>
        <v>0</v>
      </c>
      <c r="AA20" s="240">
        <f>Y20+Z20</f>
        <v>14042852.471999999</v>
      </c>
      <c r="AB20" s="240">
        <f t="shared" ref="AB20:AC20" si="25">SUM(AB21:AB25)</f>
        <v>10438037.9376</v>
      </c>
      <c r="AC20" s="240">
        <f t="shared" si="25"/>
        <v>0</v>
      </c>
      <c r="AD20" s="240">
        <f t="shared" si="7"/>
        <v>10438037.9376</v>
      </c>
      <c r="AE20" s="240">
        <f t="shared" si="8"/>
        <v>91090338.235200003</v>
      </c>
      <c r="AF20" s="240">
        <f>K20+N20+Q20+T20+W20+Z20+AC20</f>
        <v>0</v>
      </c>
      <c r="AG20" s="240">
        <f>AE20+AF20</f>
        <v>91090338.235200003</v>
      </c>
      <c r="AH20" s="239">
        <f t="shared" ref="AH20:AI20" si="26">SUM(AH21:AH25)</f>
        <v>34203742.876800001</v>
      </c>
      <c r="AI20" s="239">
        <f t="shared" si="26"/>
        <v>0</v>
      </c>
      <c r="AJ20" s="240">
        <f>AH20+AI20</f>
        <v>34203742.876800001</v>
      </c>
      <c r="AK20" s="239">
        <f>SUM(AK21:AK25)</f>
        <v>0</v>
      </c>
      <c r="AL20" s="239">
        <f>SUM(AL21:AL25)</f>
        <v>0</v>
      </c>
      <c r="AM20" s="240"/>
      <c r="AN20" s="240">
        <f>AK20+AL20</f>
        <v>0</v>
      </c>
      <c r="AO20" s="239">
        <f t="shared" ref="AO20:AP20" si="27">SUM(AO21:AO25)</f>
        <v>46806595.347200006</v>
      </c>
      <c r="AP20" s="239">
        <f t="shared" si="27"/>
        <v>0</v>
      </c>
      <c r="AQ20" s="240">
        <f>AO20+AP20</f>
        <v>46806595.347200006</v>
      </c>
      <c r="AR20" s="244">
        <f>SUM(AQ20+AN20+AJ20)-AG20</f>
        <v>-10080000.011199996</v>
      </c>
      <c r="AS20" s="55"/>
      <c r="AT20" s="55"/>
    </row>
    <row r="21" spans="2:46" ht="67.150000000000006" customHeight="1" x14ac:dyDescent="0.2">
      <c r="B21" s="81" t="s">
        <v>136</v>
      </c>
      <c r="C21" s="86" t="s">
        <v>272</v>
      </c>
      <c r="D21" s="87"/>
      <c r="E21" s="88" t="s">
        <v>281</v>
      </c>
      <c r="F21" s="40" t="s">
        <v>140</v>
      </c>
      <c r="G21" s="1" t="s">
        <v>260</v>
      </c>
      <c r="H21" s="188">
        <v>2024</v>
      </c>
      <c r="I21" s="92">
        <v>2030</v>
      </c>
      <c r="J21" s="7">
        <v>6000000</v>
      </c>
      <c r="K21" s="7">
        <v>0</v>
      </c>
      <c r="L21" s="332">
        <f t="shared" ref="L21:L25" si="28">J21+K21</f>
        <v>6000000</v>
      </c>
      <c r="M21" s="7">
        <v>6000000</v>
      </c>
      <c r="N21" s="7">
        <v>0</v>
      </c>
      <c r="O21" s="332">
        <f t="shared" ref="O21:O25" si="29">M21+N21</f>
        <v>6000000</v>
      </c>
      <c r="P21" s="7">
        <v>6000000</v>
      </c>
      <c r="Q21" s="7">
        <v>0</v>
      </c>
      <c r="R21" s="332">
        <f t="shared" ref="R21:R25" si="30">P21+Q21</f>
        <v>6000000</v>
      </c>
      <c r="S21" s="7">
        <v>6000000</v>
      </c>
      <c r="T21" s="7">
        <v>0</v>
      </c>
      <c r="U21" s="338">
        <f t="shared" si="17"/>
        <v>6000000</v>
      </c>
      <c r="V21" s="7">
        <v>6000000</v>
      </c>
      <c r="W21" s="7">
        <v>0</v>
      </c>
      <c r="X21" s="332">
        <f t="shared" ref="X21:X25" si="31">V21+W21</f>
        <v>6000000</v>
      </c>
      <c r="Y21" s="8">
        <v>6000000</v>
      </c>
      <c r="Z21" s="8">
        <v>0</v>
      </c>
      <c r="AA21" s="332">
        <f t="shared" ref="AA21:AA25" si="32">Y21+Z21</f>
        <v>6000000</v>
      </c>
      <c r="AB21" s="8">
        <v>6000000</v>
      </c>
      <c r="AC21" s="8">
        <v>0</v>
      </c>
      <c r="AD21" s="332">
        <f t="shared" si="7"/>
        <v>6000000</v>
      </c>
      <c r="AE21" s="8">
        <f t="shared" si="8"/>
        <v>42000000</v>
      </c>
      <c r="AF21" s="8">
        <f t="shared" ref="AF21:AF25" si="33">K21+N21+Q21+T21+W21+Z21+AC21</f>
        <v>0</v>
      </c>
      <c r="AG21" s="332">
        <f t="shared" ref="AG21:AG25" si="34">AE21+AF21</f>
        <v>42000000</v>
      </c>
      <c r="AH21" s="7">
        <v>18000000</v>
      </c>
      <c r="AI21" s="7">
        <v>0</v>
      </c>
      <c r="AJ21" s="332">
        <f t="shared" ref="AJ21:AJ25" si="35">AH21+AI21</f>
        <v>18000000</v>
      </c>
      <c r="AK21" s="7">
        <v>0</v>
      </c>
      <c r="AL21" s="7">
        <v>0</v>
      </c>
      <c r="AM21" s="8"/>
      <c r="AN21" s="332">
        <f t="shared" ref="AN21:AN25" si="36">AK21+AL21</f>
        <v>0</v>
      </c>
      <c r="AO21" s="7">
        <v>24000000</v>
      </c>
      <c r="AP21" s="7">
        <v>0</v>
      </c>
      <c r="AQ21" s="332">
        <f t="shared" ref="AQ21:AQ25" si="37">AO21+AP21</f>
        <v>24000000</v>
      </c>
      <c r="AR21" s="186">
        <f t="shared" si="15"/>
        <v>0</v>
      </c>
      <c r="AS21" s="55"/>
      <c r="AT21" s="55"/>
    </row>
    <row r="22" spans="2:46" ht="67.150000000000006" customHeight="1" x14ac:dyDescent="0.2">
      <c r="B22" s="81" t="s">
        <v>268</v>
      </c>
      <c r="C22" s="86" t="s">
        <v>682</v>
      </c>
      <c r="D22" s="87"/>
      <c r="E22" s="88"/>
      <c r="F22" s="40" t="s">
        <v>683</v>
      </c>
      <c r="G22" s="1" t="s">
        <v>260</v>
      </c>
      <c r="H22" s="188">
        <v>2024</v>
      </c>
      <c r="I22" s="92">
        <v>2030</v>
      </c>
      <c r="J22" s="7">
        <v>1438686.936</v>
      </c>
      <c r="K22" s="7">
        <v>0</v>
      </c>
      <c r="L22" s="332">
        <f t="shared" si="28"/>
        <v>1438686.936</v>
      </c>
      <c r="M22" s="7">
        <v>1438686.936</v>
      </c>
      <c r="N22" s="7">
        <v>0</v>
      </c>
      <c r="O22" s="332">
        <f t="shared" si="29"/>
        <v>1438686.936</v>
      </c>
      <c r="P22" s="7">
        <v>1438686.936</v>
      </c>
      <c r="Q22" s="7">
        <v>0</v>
      </c>
      <c r="R22" s="332">
        <f t="shared" si="30"/>
        <v>1438686.936</v>
      </c>
      <c r="S22" s="7">
        <v>1438686.936</v>
      </c>
      <c r="T22" s="7">
        <v>0</v>
      </c>
      <c r="U22" s="338">
        <f t="shared" si="17"/>
        <v>1438686.936</v>
      </c>
      <c r="V22" s="7">
        <v>1438686.936</v>
      </c>
      <c r="W22" s="7">
        <v>0</v>
      </c>
      <c r="X22" s="332">
        <f t="shared" si="31"/>
        <v>1438686.936</v>
      </c>
      <c r="Y22" s="8">
        <v>1438686.936</v>
      </c>
      <c r="Z22" s="8">
        <v>0</v>
      </c>
      <c r="AA22" s="332">
        <f t="shared" si="32"/>
        <v>1438686.936</v>
      </c>
      <c r="AB22" s="8">
        <v>1438686.936</v>
      </c>
      <c r="AC22" s="8">
        <v>0</v>
      </c>
      <c r="AD22" s="332">
        <f t="shared" si="7"/>
        <v>1438686.936</v>
      </c>
      <c r="AE22" s="8">
        <f t="shared" si="8"/>
        <v>10070808.552000001</v>
      </c>
      <c r="AF22" s="8">
        <f t="shared" si="33"/>
        <v>0</v>
      </c>
      <c r="AG22" s="332">
        <f t="shared" si="34"/>
        <v>10070808.552000001</v>
      </c>
      <c r="AH22" s="7">
        <v>4316060.8080000002</v>
      </c>
      <c r="AI22" s="7">
        <v>0</v>
      </c>
      <c r="AJ22" s="332">
        <f t="shared" si="35"/>
        <v>4316060.8080000002</v>
      </c>
      <c r="AK22" s="7">
        <v>0</v>
      </c>
      <c r="AL22" s="7">
        <v>0</v>
      </c>
      <c r="AM22" s="8"/>
      <c r="AN22" s="332">
        <f t="shared" si="36"/>
        <v>0</v>
      </c>
      <c r="AO22" s="7">
        <v>5754747.7439999999</v>
      </c>
      <c r="AP22" s="7">
        <v>0</v>
      </c>
      <c r="AQ22" s="332">
        <f t="shared" si="37"/>
        <v>5754747.7439999999</v>
      </c>
      <c r="AR22" s="186">
        <f t="shared" si="15"/>
        <v>0</v>
      </c>
      <c r="AS22" s="55"/>
      <c r="AT22" s="55"/>
    </row>
    <row r="23" spans="2:46" ht="67.150000000000006" customHeight="1" x14ac:dyDescent="0.2">
      <c r="B23" s="81" t="s">
        <v>269</v>
      </c>
      <c r="C23" s="86" t="s">
        <v>273</v>
      </c>
      <c r="D23" s="87"/>
      <c r="E23" s="88" t="s">
        <v>282</v>
      </c>
      <c r="F23" s="40" t="s">
        <v>277</v>
      </c>
      <c r="G23" s="1" t="s">
        <v>260</v>
      </c>
      <c r="H23" s="188">
        <v>2024</v>
      </c>
      <c r="I23" s="92">
        <v>2030</v>
      </c>
      <c r="J23" s="7">
        <v>2999351.0016000001</v>
      </c>
      <c r="K23" s="7">
        <v>0</v>
      </c>
      <c r="L23" s="332">
        <f t="shared" si="28"/>
        <v>2999351.0016000001</v>
      </c>
      <c r="M23" s="7">
        <v>2999351.0016000001</v>
      </c>
      <c r="N23" s="7">
        <v>0</v>
      </c>
      <c r="O23" s="332">
        <f t="shared" si="29"/>
        <v>2999351.0016000001</v>
      </c>
      <c r="P23" s="7">
        <v>2999351.0016000001</v>
      </c>
      <c r="Q23" s="7">
        <v>0</v>
      </c>
      <c r="R23" s="332">
        <f t="shared" si="30"/>
        <v>2999351.0016000001</v>
      </c>
      <c r="S23" s="7">
        <v>2999351.0016000001</v>
      </c>
      <c r="T23" s="7">
        <v>0</v>
      </c>
      <c r="U23" s="338">
        <f t="shared" si="17"/>
        <v>2999351.0016000001</v>
      </c>
      <c r="V23" s="7">
        <v>2999351.0016000001</v>
      </c>
      <c r="W23" s="7">
        <v>0</v>
      </c>
      <c r="X23" s="332">
        <f t="shared" si="31"/>
        <v>2999351.0016000001</v>
      </c>
      <c r="Y23" s="8">
        <v>2999351.0016000001</v>
      </c>
      <c r="Z23" s="8">
        <v>0</v>
      </c>
      <c r="AA23" s="332">
        <f t="shared" si="32"/>
        <v>2999351.0016000001</v>
      </c>
      <c r="AB23" s="8">
        <v>2999351.0016000001</v>
      </c>
      <c r="AC23" s="8">
        <v>0</v>
      </c>
      <c r="AD23" s="332">
        <f t="shared" si="7"/>
        <v>2999351.0016000001</v>
      </c>
      <c r="AE23" s="8">
        <f t="shared" si="8"/>
        <v>20995457.011200003</v>
      </c>
      <c r="AF23" s="8">
        <f t="shared" si="33"/>
        <v>0</v>
      </c>
      <c r="AG23" s="332">
        <f t="shared" si="34"/>
        <v>20995457.011200003</v>
      </c>
      <c r="AH23" s="7">
        <v>4678053</v>
      </c>
      <c r="AI23" s="7">
        <v>0</v>
      </c>
      <c r="AJ23" s="332">
        <f t="shared" si="35"/>
        <v>4678053</v>
      </c>
      <c r="AK23" s="7">
        <v>0</v>
      </c>
      <c r="AL23" s="7">
        <v>0</v>
      </c>
      <c r="AM23" s="8"/>
      <c r="AN23" s="332">
        <f t="shared" si="36"/>
        <v>0</v>
      </c>
      <c r="AO23" s="7">
        <v>6237404</v>
      </c>
      <c r="AP23" s="7">
        <v>0</v>
      </c>
      <c r="AQ23" s="332">
        <f t="shared" si="37"/>
        <v>6237404</v>
      </c>
      <c r="AR23" s="186">
        <f t="shared" si="15"/>
        <v>-10080000.011200003</v>
      </c>
      <c r="AS23" s="55"/>
      <c r="AT23" s="55"/>
    </row>
    <row r="24" spans="2:46" ht="67.150000000000006" customHeight="1" x14ac:dyDescent="0.2">
      <c r="B24" s="81" t="s">
        <v>270</v>
      </c>
      <c r="C24" s="86" t="s">
        <v>274</v>
      </c>
      <c r="D24" s="87"/>
      <c r="E24" s="88" t="s">
        <v>104</v>
      </c>
      <c r="F24" s="40" t="s">
        <v>275</v>
      </c>
      <c r="G24" s="1" t="s">
        <v>276</v>
      </c>
      <c r="H24" s="188">
        <v>2025</v>
      </c>
      <c r="I24" s="92">
        <v>2029</v>
      </c>
      <c r="J24" s="7">
        <v>0</v>
      </c>
      <c r="K24" s="7">
        <v>0</v>
      </c>
      <c r="L24" s="332">
        <f t="shared" si="28"/>
        <v>0</v>
      </c>
      <c r="M24" s="7">
        <v>1039567.3344000001</v>
      </c>
      <c r="N24" s="185">
        <v>0</v>
      </c>
      <c r="O24" s="332">
        <f t="shared" si="29"/>
        <v>1039567.3344000001</v>
      </c>
      <c r="P24" s="8">
        <v>1039567.3344000001</v>
      </c>
      <c r="Q24" s="84">
        <v>0</v>
      </c>
      <c r="R24" s="332">
        <f t="shared" si="30"/>
        <v>1039567.3344000001</v>
      </c>
      <c r="S24" s="8">
        <v>1039567.3344000001</v>
      </c>
      <c r="T24" s="84">
        <v>0</v>
      </c>
      <c r="U24" s="332">
        <f t="shared" si="17"/>
        <v>1039567.3344000001</v>
      </c>
      <c r="V24" s="8">
        <v>1039567.3344000001</v>
      </c>
      <c r="W24" s="84">
        <v>0</v>
      </c>
      <c r="X24" s="332">
        <f t="shared" si="31"/>
        <v>1039567.3344000001</v>
      </c>
      <c r="Y24" s="84">
        <v>1039567.3344000001</v>
      </c>
      <c r="Z24" s="84">
        <v>0</v>
      </c>
      <c r="AA24" s="332">
        <f t="shared" si="32"/>
        <v>1039567.3344000001</v>
      </c>
      <c r="AB24" s="84">
        <v>0</v>
      </c>
      <c r="AC24" s="84">
        <v>0</v>
      </c>
      <c r="AD24" s="332">
        <f t="shared" si="7"/>
        <v>0</v>
      </c>
      <c r="AE24" s="8">
        <f t="shared" si="8"/>
        <v>5197836.6720000003</v>
      </c>
      <c r="AF24" s="8">
        <f t="shared" si="33"/>
        <v>0</v>
      </c>
      <c r="AG24" s="332">
        <f t="shared" si="34"/>
        <v>5197836.6720000003</v>
      </c>
      <c r="AH24" s="8">
        <v>2079134.6688000001</v>
      </c>
      <c r="AI24" s="84">
        <v>0</v>
      </c>
      <c r="AJ24" s="332">
        <f t="shared" si="35"/>
        <v>2079134.6688000001</v>
      </c>
      <c r="AK24" s="8">
        <v>0</v>
      </c>
      <c r="AL24" s="8">
        <v>0</v>
      </c>
      <c r="AM24" s="84"/>
      <c r="AN24" s="332">
        <f t="shared" si="36"/>
        <v>0</v>
      </c>
      <c r="AO24" s="8">
        <v>3118702.0032000002</v>
      </c>
      <c r="AP24" s="84">
        <v>0</v>
      </c>
      <c r="AQ24" s="332">
        <f t="shared" si="37"/>
        <v>3118702.0032000002</v>
      </c>
      <c r="AR24" s="90">
        <f t="shared" si="15"/>
        <v>0</v>
      </c>
      <c r="AS24" s="55"/>
      <c r="AT24" s="55"/>
    </row>
    <row r="25" spans="2:46" ht="67.150000000000006" customHeight="1" x14ac:dyDescent="0.2">
      <c r="B25" s="81" t="s">
        <v>271</v>
      </c>
      <c r="C25" s="86" t="s">
        <v>684</v>
      </c>
      <c r="D25" s="87"/>
      <c r="E25" s="88" t="s">
        <v>104</v>
      </c>
      <c r="F25" s="40" t="s">
        <v>275</v>
      </c>
      <c r="G25" s="1" t="s">
        <v>276</v>
      </c>
      <c r="H25" s="188">
        <v>2025</v>
      </c>
      <c r="I25" s="92">
        <v>2029</v>
      </c>
      <c r="J25" s="7">
        <v>0</v>
      </c>
      <c r="K25" s="7">
        <v>0</v>
      </c>
      <c r="L25" s="332">
        <f t="shared" si="28"/>
        <v>0</v>
      </c>
      <c r="M25" s="7">
        <v>2565247.2000000002</v>
      </c>
      <c r="N25" s="185">
        <v>0</v>
      </c>
      <c r="O25" s="332">
        <f t="shared" si="29"/>
        <v>2565247.2000000002</v>
      </c>
      <c r="P25" s="8">
        <v>2565247.2000000002</v>
      </c>
      <c r="Q25" s="84">
        <v>0</v>
      </c>
      <c r="R25" s="332">
        <f t="shared" si="30"/>
        <v>2565247.2000000002</v>
      </c>
      <c r="S25" s="8">
        <v>2565247.2000000002</v>
      </c>
      <c r="T25" s="84">
        <v>0</v>
      </c>
      <c r="U25" s="332">
        <f t="shared" si="17"/>
        <v>2565247.2000000002</v>
      </c>
      <c r="V25" s="8">
        <v>2565247.2000000002</v>
      </c>
      <c r="W25" s="84">
        <v>0</v>
      </c>
      <c r="X25" s="332">
        <f t="shared" si="31"/>
        <v>2565247.2000000002</v>
      </c>
      <c r="Y25" s="84">
        <v>2565247.2000000002</v>
      </c>
      <c r="Z25" s="84">
        <v>0</v>
      </c>
      <c r="AA25" s="332">
        <f t="shared" si="32"/>
        <v>2565247.2000000002</v>
      </c>
      <c r="AB25" s="84">
        <v>0</v>
      </c>
      <c r="AC25" s="84">
        <v>0</v>
      </c>
      <c r="AD25" s="332">
        <f t="shared" si="7"/>
        <v>0</v>
      </c>
      <c r="AE25" s="8">
        <f t="shared" si="8"/>
        <v>12826236</v>
      </c>
      <c r="AF25" s="8">
        <f t="shared" si="33"/>
        <v>0</v>
      </c>
      <c r="AG25" s="332">
        <f t="shared" si="34"/>
        <v>12826236</v>
      </c>
      <c r="AH25" s="8">
        <v>5130494.4000000004</v>
      </c>
      <c r="AI25" s="84">
        <v>0</v>
      </c>
      <c r="AJ25" s="332">
        <f t="shared" si="35"/>
        <v>5130494.4000000004</v>
      </c>
      <c r="AK25" s="8">
        <v>0</v>
      </c>
      <c r="AL25" s="8">
        <v>0</v>
      </c>
      <c r="AM25" s="84"/>
      <c r="AN25" s="332">
        <f t="shared" si="36"/>
        <v>0</v>
      </c>
      <c r="AO25" s="8">
        <v>7695741.6000000006</v>
      </c>
      <c r="AP25" s="84">
        <v>0</v>
      </c>
      <c r="AQ25" s="332">
        <f t="shared" si="37"/>
        <v>7695741.6000000006</v>
      </c>
      <c r="AR25" s="90">
        <f t="shared" si="15"/>
        <v>0</v>
      </c>
      <c r="AS25" s="55"/>
      <c r="AT25" s="55"/>
    </row>
    <row r="26" spans="2:46" ht="67.150000000000006" customHeight="1" x14ac:dyDescent="0.2">
      <c r="B26" s="232" t="s">
        <v>101</v>
      </c>
      <c r="C26" s="340" t="s">
        <v>283</v>
      </c>
      <c r="D26" s="235"/>
      <c r="E26" s="235" t="s">
        <v>105</v>
      </c>
      <c r="F26" s="236" t="s">
        <v>79</v>
      </c>
      <c r="G26" s="236" t="s">
        <v>284</v>
      </c>
      <c r="H26" s="243">
        <v>2025</v>
      </c>
      <c r="I26" s="235">
        <v>2030</v>
      </c>
      <c r="J26" s="239">
        <f>SUM(J27:J28)</f>
        <v>0</v>
      </c>
      <c r="K26" s="239">
        <f>SUM(K27:K28)</f>
        <v>0</v>
      </c>
      <c r="L26" s="240">
        <f>J26+K26</f>
        <v>0</v>
      </c>
      <c r="M26" s="239">
        <f>SUM(M27:M28)</f>
        <v>5427561.1200000001</v>
      </c>
      <c r="N26" s="239">
        <f>SUM(N27:N28)</f>
        <v>0</v>
      </c>
      <c r="O26" s="240">
        <f>M26+N26</f>
        <v>5427561.1200000001</v>
      </c>
      <c r="P26" s="239">
        <f>SUM(P27:P28)</f>
        <v>3267561.12</v>
      </c>
      <c r="Q26" s="239">
        <f>SUM(Q27:Q28)</f>
        <v>0</v>
      </c>
      <c r="R26" s="240">
        <f>P26+Q26</f>
        <v>3267561.12</v>
      </c>
      <c r="S26" s="239">
        <f>SUM(S27:S28)</f>
        <v>3267561.12</v>
      </c>
      <c r="T26" s="239">
        <f>SUM(T27:T28)</f>
        <v>0</v>
      </c>
      <c r="U26" s="240">
        <f>S26+T26</f>
        <v>3267561.12</v>
      </c>
      <c r="V26" s="239">
        <f>SUM(V27:V28)</f>
        <v>3267561.12</v>
      </c>
      <c r="W26" s="239">
        <f>SUM(W27:W28)</f>
        <v>0</v>
      </c>
      <c r="X26" s="240">
        <f>V26+W26</f>
        <v>3267561.12</v>
      </c>
      <c r="Y26" s="240">
        <f>SUM(Y27:Y28)</f>
        <v>3267561.12</v>
      </c>
      <c r="Z26" s="240">
        <f>SUM(Z27:Z28)</f>
        <v>0</v>
      </c>
      <c r="AA26" s="240">
        <f>Y26+Z26</f>
        <v>3267561.12</v>
      </c>
      <c r="AB26" s="240">
        <f>SUM(AB27:AB28)</f>
        <v>3267561.12</v>
      </c>
      <c r="AC26" s="240">
        <f>SUM(AC27:AC28)</f>
        <v>0</v>
      </c>
      <c r="AD26" s="240">
        <f t="shared" si="7"/>
        <v>3267561.12</v>
      </c>
      <c r="AE26" s="240">
        <f t="shared" si="8"/>
        <v>21765366.720000003</v>
      </c>
      <c r="AF26" s="240">
        <f>K26+N26+Q26+T26+W26+Z26+AC26</f>
        <v>0</v>
      </c>
      <c r="AG26" s="240">
        <f>AE26+AF26</f>
        <v>21765366.720000003</v>
      </c>
      <c r="AH26" s="239">
        <f>SUM(AH27:AH28)</f>
        <v>1048859.3999999999</v>
      </c>
      <c r="AI26" s="239">
        <f>SUM(AI27:AI28)</f>
        <v>0</v>
      </c>
      <c r="AJ26" s="240">
        <f>AH26+AI26</f>
        <v>1048859.3999999999</v>
      </c>
      <c r="AK26" s="239">
        <f>SUM(AK27:AK28)</f>
        <v>0</v>
      </c>
      <c r="AL26" s="239">
        <f>SUM(AL27:AL28)</f>
        <v>0</v>
      </c>
      <c r="AM26" s="240"/>
      <c r="AN26" s="240">
        <f>AK26+AL26</f>
        <v>0</v>
      </c>
      <c r="AO26" s="239">
        <f>SUM(AO27:AO28)</f>
        <v>4310244.4800000004</v>
      </c>
      <c r="AP26" s="239">
        <f>SUM(AP27:AP28)</f>
        <v>0</v>
      </c>
      <c r="AQ26" s="240">
        <f>AO26+AP26</f>
        <v>4310244.4800000004</v>
      </c>
      <c r="AR26" s="244">
        <f>SUM(AQ26+AN26+AJ26)-AG26</f>
        <v>-16406262.840000002</v>
      </c>
      <c r="AS26" s="55"/>
      <c r="AT26" s="55"/>
    </row>
    <row r="27" spans="2:46" ht="67.150000000000006" customHeight="1" x14ac:dyDescent="0.25">
      <c r="B27" s="81" t="s">
        <v>137</v>
      </c>
      <c r="C27" s="86" t="s">
        <v>685</v>
      </c>
      <c r="D27" s="87"/>
      <c r="E27" s="88" t="s">
        <v>105</v>
      </c>
      <c r="F27" s="1" t="s">
        <v>79</v>
      </c>
      <c r="G27" s="1" t="s">
        <v>284</v>
      </c>
      <c r="H27" s="93">
        <v>2025</v>
      </c>
      <c r="I27" s="91">
        <v>2030</v>
      </c>
      <c r="J27" s="7">
        <v>0</v>
      </c>
      <c r="K27" s="7">
        <v>0</v>
      </c>
      <c r="L27" s="332">
        <f>SUM(J27:K27)</f>
        <v>0</v>
      </c>
      <c r="M27" s="7">
        <v>3845390.2800000003</v>
      </c>
      <c r="N27" s="185">
        <v>0</v>
      </c>
      <c r="O27" s="332">
        <f>SUM(M27:N27)</f>
        <v>3845390.2800000003</v>
      </c>
      <c r="P27" s="8">
        <v>1685390.28</v>
      </c>
      <c r="Q27" s="84">
        <v>0</v>
      </c>
      <c r="R27" s="332">
        <f>SUM(P27:Q27)</f>
        <v>1685390.28</v>
      </c>
      <c r="S27" s="8">
        <v>1685390.28</v>
      </c>
      <c r="T27" s="84">
        <v>0</v>
      </c>
      <c r="U27" s="332">
        <f>SUM(S27:T27)</f>
        <v>1685390.28</v>
      </c>
      <c r="V27" s="8">
        <v>1685390.28</v>
      </c>
      <c r="W27" s="84">
        <v>0</v>
      </c>
      <c r="X27" s="332">
        <f>SUM(V27:W27)</f>
        <v>1685390.28</v>
      </c>
      <c r="Y27" s="84">
        <v>1685390.28</v>
      </c>
      <c r="Z27" s="84">
        <v>0</v>
      </c>
      <c r="AA27" s="332">
        <f t="shared" ref="AA27:AA28" si="38">Y27+Z27</f>
        <v>1685390.28</v>
      </c>
      <c r="AB27" s="84">
        <v>1685390.28</v>
      </c>
      <c r="AC27" s="84">
        <v>0</v>
      </c>
      <c r="AD27" s="332">
        <f t="shared" si="7"/>
        <v>1685390.28</v>
      </c>
      <c r="AE27" s="8">
        <f t="shared" si="8"/>
        <v>12272341.68</v>
      </c>
      <c r="AF27" s="8">
        <f t="shared" ref="AF27:AF28" si="39">K27+N27+Q27+T27+W27+Z27+AC27</f>
        <v>0</v>
      </c>
      <c r="AG27" s="332">
        <f>SUM(AE27:AF27)</f>
        <v>12272341.68</v>
      </c>
      <c r="AH27" s="8">
        <v>305247</v>
      </c>
      <c r="AI27" s="84">
        <v>0</v>
      </c>
      <c r="AJ27" s="332">
        <f>SUM(AH27:AI27)</f>
        <v>305247</v>
      </c>
      <c r="AK27" s="8">
        <v>0</v>
      </c>
      <c r="AL27" s="8">
        <v>0</v>
      </c>
      <c r="AM27" s="84"/>
      <c r="AN27" s="332">
        <f t="shared" si="14"/>
        <v>0</v>
      </c>
      <c r="AO27" s="8">
        <v>1077561.1200000001</v>
      </c>
      <c r="AP27" s="84">
        <v>0</v>
      </c>
      <c r="AQ27" s="332">
        <f>SUM(AO27:AP27)</f>
        <v>1077561.1200000001</v>
      </c>
      <c r="AR27" s="90">
        <f t="shared" si="15"/>
        <v>-10889533.559999999</v>
      </c>
      <c r="AS27" s="55"/>
      <c r="AT27" s="55"/>
    </row>
    <row r="28" spans="2:46" ht="90" customHeight="1" x14ac:dyDescent="0.25">
      <c r="B28" s="81" t="s">
        <v>138</v>
      </c>
      <c r="C28" s="86" t="s">
        <v>686</v>
      </c>
      <c r="D28" s="87"/>
      <c r="E28" s="88" t="s">
        <v>105</v>
      </c>
      <c r="F28" s="1" t="s">
        <v>79</v>
      </c>
      <c r="G28" s="1" t="s">
        <v>346</v>
      </c>
      <c r="H28" s="93">
        <v>2025</v>
      </c>
      <c r="I28" s="91">
        <v>2030</v>
      </c>
      <c r="J28" s="7">
        <v>0</v>
      </c>
      <c r="K28" s="7">
        <v>0</v>
      </c>
      <c r="L28" s="332">
        <f>SUM(J28:K28)</f>
        <v>0</v>
      </c>
      <c r="M28" s="7">
        <v>1582170.8399999999</v>
      </c>
      <c r="N28" s="185">
        <v>0</v>
      </c>
      <c r="O28" s="332">
        <f>SUM(M28:N28)</f>
        <v>1582170.8399999999</v>
      </c>
      <c r="P28" s="7">
        <v>1582170.8399999999</v>
      </c>
      <c r="Q28" s="84">
        <v>0</v>
      </c>
      <c r="R28" s="332">
        <f>SUM(P28:Q28)</f>
        <v>1582170.8399999999</v>
      </c>
      <c r="S28" s="8">
        <v>1582170.8399999999</v>
      </c>
      <c r="T28" s="84">
        <v>0</v>
      </c>
      <c r="U28" s="332">
        <f>SUM(S28:T28)</f>
        <v>1582170.8399999999</v>
      </c>
      <c r="V28" s="8">
        <v>1582170.8399999999</v>
      </c>
      <c r="W28" s="84">
        <v>0</v>
      </c>
      <c r="X28" s="332">
        <f>SUM(V28:W28)</f>
        <v>1582170.8399999999</v>
      </c>
      <c r="Y28" s="84">
        <v>1582170.8399999999</v>
      </c>
      <c r="Z28" s="84">
        <v>0</v>
      </c>
      <c r="AA28" s="332">
        <f t="shared" si="38"/>
        <v>1582170.8399999999</v>
      </c>
      <c r="AB28" s="84">
        <v>1582170.8399999999</v>
      </c>
      <c r="AC28" s="84">
        <v>0</v>
      </c>
      <c r="AD28" s="332">
        <f t="shared" si="7"/>
        <v>1582170.8399999999</v>
      </c>
      <c r="AE28" s="8">
        <f t="shared" si="8"/>
        <v>9493025.0399999991</v>
      </c>
      <c r="AF28" s="8">
        <f t="shared" si="39"/>
        <v>0</v>
      </c>
      <c r="AG28" s="332">
        <f>SUM(AE28:AF28)</f>
        <v>9493025.0399999991</v>
      </c>
      <c r="AH28" s="8">
        <v>743612.4</v>
      </c>
      <c r="AI28" s="84">
        <v>0</v>
      </c>
      <c r="AJ28" s="332">
        <f>SUM(AH28:AI28)</f>
        <v>743612.4</v>
      </c>
      <c r="AK28" s="8">
        <v>0</v>
      </c>
      <c r="AL28" s="8">
        <v>0</v>
      </c>
      <c r="AM28" s="84"/>
      <c r="AN28" s="332">
        <f t="shared" si="14"/>
        <v>0</v>
      </c>
      <c r="AO28" s="8">
        <v>3232683.36</v>
      </c>
      <c r="AP28" s="84">
        <v>0</v>
      </c>
      <c r="AQ28" s="332">
        <f>SUM(AO28:AP28)</f>
        <v>3232683.36</v>
      </c>
      <c r="AR28" s="90">
        <f t="shared" si="15"/>
        <v>-5516729.2799999993</v>
      </c>
      <c r="AS28" s="55"/>
      <c r="AT28" s="55"/>
    </row>
    <row r="29" spans="2:46" s="4" customFormat="1" ht="38.25" customHeight="1" thickBot="1" x14ac:dyDescent="0.25">
      <c r="B29" s="189"/>
      <c r="C29" s="190" t="s">
        <v>82</v>
      </c>
      <c r="D29" s="138"/>
      <c r="E29" s="138"/>
      <c r="F29" s="109"/>
      <c r="G29" s="109"/>
      <c r="H29" s="109"/>
      <c r="I29" s="109"/>
      <c r="J29" s="191">
        <f t="shared" ref="J29:AQ29" si="40">J26+J20+J17+J11</f>
        <v>22869744.957599998</v>
      </c>
      <c r="K29" s="191">
        <f t="shared" si="40"/>
        <v>0</v>
      </c>
      <c r="L29" s="191">
        <f t="shared" si="40"/>
        <v>12431707.02</v>
      </c>
      <c r="M29" s="191">
        <f t="shared" si="40"/>
        <v>30903771.612</v>
      </c>
      <c r="N29" s="191">
        <f t="shared" si="40"/>
        <v>0</v>
      </c>
      <c r="O29" s="191">
        <f t="shared" si="40"/>
        <v>30903771.612</v>
      </c>
      <c r="P29" s="191">
        <f t="shared" si="40"/>
        <v>28743771.612</v>
      </c>
      <c r="Q29" s="191">
        <f t="shared" si="40"/>
        <v>0</v>
      </c>
      <c r="R29" s="191">
        <f t="shared" si="40"/>
        <v>28743771.612</v>
      </c>
      <c r="S29" s="191">
        <f t="shared" si="40"/>
        <v>28743771.612</v>
      </c>
      <c r="T29" s="191">
        <f t="shared" si="40"/>
        <v>0</v>
      </c>
      <c r="U29" s="191">
        <f t="shared" si="40"/>
        <v>28743771.612</v>
      </c>
      <c r="V29" s="191">
        <f t="shared" si="40"/>
        <v>28743771.612</v>
      </c>
      <c r="W29" s="191">
        <f t="shared" si="40"/>
        <v>0</v>
      </c>
      <c r="X29" s="191">
        <f t="shared" si="40"/>
        <v>28743771.612</v>
      </c>
      <c r="Y29" s="191">
        <f t="shared" si="40"/>
        <v>28743771.612</v>
      </c>
      <c r="Z29" s="191">
        <f t="shared" si="40"/>
        <v>0</v>
      </c>
      <c r="AA29" s="191">
        <f t="shared" si="40"/>
        <v>28743771.612</v>
      </c>
      <c r="AB29" s="191">
        <f t="shared" si="40"/>
        <v>25138957.077599999</v>
      </c>
      <c r="AC29" s="191">
        <f t="shared" si="40"/>
        <v>0</v>
      </c>
      <c r="AD29" s="191">
        <f t="shared" si="40"/>
        <v>25138957.077599999</v>
      </c>
      <c r="AE29" s="191">
        <f t="shared" si="40"/>
        <v>193887560.0952</v>
      </c>
      <c r="AF29" s="191">
        <f t="shared" si="40"/>
        <v>0</v>
      </c>
      <c r="AG29" s="191">
        <f t="shared" si="40"/>
        <v>193887560.0952</v>
      </c>
      <c r="AH29" s="191">
        <f t="shared" si="40"/>
        <v>50103022.456799999</v>
      </c>
      <c r="AI29" s="191">
        <f t="shared" si="40"/>
        <v>0</v>
      </c>
      <c r="AJ29" s="191">
        <f t="shared" si="40"/>
        <v>50103022.456799999</v>
      </c>
      <c r="AK29" s="191">
        <f t="shared" si="40"/>
        <v>0</v>
      </c>
      <c r="AL29" s="191">
        <f t="shared" si="40"/>
        <v>0</v>
      </c>
      <c r="AM29" s="191">
        <f t="shared" si="40"/>
        <v>0</v>
      </c>
      <c r="AN29" s="191">
        <f t="shared" si="40"/>
        <v>0</v>
      </c>
      <c r="AO29" s="191">
        <f t="shared" si="40"/>
        <v>69586268.067200005</v>
      </c>
      <c r="AP29" s="191">
        <f t="shared" si="40"/>
        <v>0</v>
      </c>
      <c r="AQ29" s="191">
        <f t="shared" si="40"/>
        <v>69586268.067200005</v>
      </c>
      <c r="AR29" s="217">
        <f t="shared" si="15"/>
        <v>-74198269.571199998</v>
      </c>
      <c r="AS29" s="56"/>
      <c r="AT29" s="56"/>
    </row>
    <row r="30" spans="2:46" ht="60" customHeight="1" x14ac:dyDescent="0.2">
      <c r="B30" s="74">
        <v>1.2</v>
      </c>
      <c r="C30" s="437" t="s">
        <v>687</v>
      </c>
      <c r="D30" s="438"/>
      <c r="E30" s="75"/>
      <c r="F30" s="76"/>
      <c r="G30" s="76"/>
      <c r="H30" s="76"/>
      <c r="I30" s="76"/>
      <c r="J30" s="77"/>
      <c r="K30" s="77"/>
      <c r="L30" s="78"/>
      <c r="M30" s="77"/>
      <c r="N30" s="77"/>
      <c r="O30" s="78"/>
      <c r="P30" s="79"/>
      <c r="Q30" s="78"/>
      <c r="R30" s="78"/>
      <c r="S30" s="79"/>
      <c r="T30" s="78"/>
      <c r="U30" s="78"/>
      <c r="V30" s="79"/>
      <c r="W30" s="78"/>
      <c r="X30" s="78"/>
      <c r="Y30" s="78"/>
      <c r="Z30" s="78"/>
      <c r="AA30" s="78"/>
      <c r="AB30" s="78"/>
      <c r="AC30" s="78"/>
      <c r="AD30" s="78"/>
      <c r="AE30" s="79"/>
      <c r="AF30" s="79"/>
      <c r="AG30" s="79"/>
      <c r="AH30" s="79"/>
      <c r="AI30" s="78"/>
      <c r="AJ30" s="78"/>
      <c r="AK30" s="79"/>
      <c r="AL30" s="78"/>
      <c r="AM30" s="78"/>
      <c r="AN30" s="78"/>
      <c r="AO30" s="79"/>
      <c r="AP30" s="78"/>
      <c r="AQ30" s="78"/>
      <c r="AR30" s="80"/>
      <c r="AS30" s="55"/>
      <c r="AT30" s="55"/>
    </row>
    <row r="31" spans="2:46" ht="29.45" customHeight="1" x14ac:dyDescent="0.2">
      <c r="B31" s="81"/>
      <c r="C31" s="82" t="s">
        <v>77</v>
      </c>
      <c r="D31" s="83"/>
      <c r="E31" s="83"/>
      <c r="F31" s="1"/>
      <c r="G31" s="1"/>
      <c r="H31" s="40"/>
      <c r="I31" s="40"/>
      <c r="J31" s="7"/>
      <c r="K31" s="7"/>
      <c r="L31" s="84"/>
      <c r="M31" s="7"/>
      <c r="N31" s="7"/>
      <c r="O31" s="84"/>
      <c r="P31" s="8"/>
      <c r="Q31" s="84"/>
      <c r="R31" s="84"/>
      <c r="S31" s="8"/>
      <c r="T31" s="84"/>
      <c r="U31" s="84"/>
      <c r="V31" s="8"/>
      <c r="W31" s="84"/>
      <c r="X31" s="84"/>
      <c r="Y31" s="84"/>
      <c r="Z31" s="84"/>
      <c r="AA31" s="84"/>
      <c r="AB31" s="84"/>
      <c r="AC31" s="84"/>
      <c r="AD31" s="84"/>
      <c r="AE31" s="8"/>
      <c r="AF31" s="8"/>
      <c r="AG31" s="8"/>
      <c r="AH31" s="8"/>
      <c r="AI31" s="84"/>
      <c r="AJ31" s="84"/>
      <c r="AK31" s="8"/>
      <c r="AL31" s="84"/>
      <c r="AM31" s="84"/>
      <c r="AN31" s="84"/>
      <c r="AO31" s="8"/>
      <c r="AP31" s="84"/>
      <c r="AQ31" s="84"/>
      <c r="AR31" s="85"/>
      <c r="AS31" s="55"/>
      <c r="AT31" s="55"/>
    </row>
    <row r="32" spans="2:46" ht="90.75" customHeight="1" x14ac:dyDescent="0.25">
      <c r="B32" s="232" t="s">
        <v>106</v>
      </c>
      <c r="C32" s="334" t="s">
        <v>688</v>
      </c>
      <c r="D32" s="233"/>
      <c r="E32" s="235" t="s">
        <v>287</v>
      </c>
      <c r="F32" s="242" t="s">
        <v>285</v>
      </c>
      <c r="G32" s="242" t="s">
        <v>286</v>
      </c>
      <c r="H32" s="237">
        <v>2024</v>
      </c>
      <c r="I32" s="238">
        <v>2030</v>
      </c>
      <c r="J32" s="239">
        <f>SUM(J33:J36)</f>
        <v>7507637.7599999998</v>
      </c>
      <c r="K32" s="239">
        <f>SUM(K33:K36)</f>
        <v>0</v>
      </c>
      <c r="L32" s="240">
        <f>J32+K32</f>
        <v>7507637.7599999998</v>
      </c>
      <c r="M32" s="239">
        <f>SUM(M33:M36)</f>
        <v>16087048.32</v>
      </c>
      <c r="N32" s="239">
        <f>SUM(N33:N36)</f>
        <v>0</v>
      </c>
      <c r="O32" s="240">
        <f>M32+N32</f>
        <v>16087048.32</v>
      </c>
      <c r="P32" s="239">
        <f>SUM(P33:P36)</f>
        <v>5630728.3200000003</v>
      </c>
      <c r="Q32" s="239">
        <f>SUM(Q33:Q36)</f>
        <v>36800000</v>
      </c>
      <c r="R32" s="240">
        <f>P32+Q32</f>
        <v>42430728.32</v>
      </c>
      <c r="S32" s="239">
        <f>SUM(S33:S36)</f>
        <v>0</v>
      </c>
      <c r="T32" s="239">
        <f>SUM(T33:T36)</f>
        <v>36800000</v>
      </c>
      <c r="U32" s="240">
        <f>S32+T32</f>
        <v>36800000</v>
      </c>
      <c r="V32" s="239">
        <f>SUM(V33:V36)</f>
        <v>0</v>
      </c>
      <c r="W32" s="239">
        <f>SUM(W33:W36)</f>
        <v>36800000</v>
      </c>
      <c r="X32" s="240">
        <f>V32+W32</f>
        <v>36800000</v>
      </c>
      <c r="Y32" s="240">
        <f>SUM(Y33:Y36)</f>
        <v>0</v>
      </c>
      <c r="Z32" s="240">
        <f>SUM(Z33:Z36)</f>
        <v>36800000</v>
      </c>
      <c r="AA32" s="240">
        <f t="shared" ref="AA32:AA47" si="41">Y32+Z32</f>
        <v>36800000</v>
      </c>
      <c r="AB32" s="240">
        <f t="shared" ref="AB32:AC32" si="42">SUM(AB33:AB36)</f>
        <v>0</v>
      </c>
      <c r="AC32" s="240">
        <f t="shared" si="42"/>
        <v>36800000</v>
      </c>
      <c r="AD32" s="240">
        <f t="shared" ref="AD32:AD47" si="43">AB32+AC32</f>
        <v>36800000</v>
      </c>
      <c r="AE32" s="240">
        <f t="shared" ref="AE32:AE47" si="44">J32+M32+P32+S32+V32+Y32+AB32</f>
        <v>29225414.399999999</v>
      </c>
      <c r="AF32" s="240">
        <f t="shared" ref="AF32:AF47" si="45">K32+N32+Q32+T32+W32+Z32+AC32</f>
        <v>184000000</v>
      </c>
      <c r="AG32" s="240">
        <f>AE32+AF32</f>
        <v>213225414.40000001</v>
      </c>
      <c r="AH32" s="239">
        <f>SUM(AH33:AH36)</f>
        <v>29225414.399999999</v>
      </c>
      <c r="AI32" s="239">
        <f>SUM(AI33:AI36)</f>
        <v>36800000</v>
      </c>
      <c r="AJ32" s="240">
        <f>AH32+AI32</f>
        <v>66025414.399999999</v>
      </c>
      <c r="AK32" s="239">
        <f>SUM(AK33:AK36)</f>
        <v>0</v>
      </c>
      <c r="AL32" s="239">
        <f>SUM(AL33:AL36)</f>
        <v>0</v>
      </c>
      <c r="AM32" s="249"/>
      <c r="AN32" s="249">
        <f>AK32+AL32</f>
        <v>0</v>
      </c>
      <c r="AO32" s="239">
        <f>SUM(AO33:AO36)</f>
        <v>0</v>
      </c>
      <c r="AP32" s="239">
        <f>SUM(AP33:AP36)</f>
        <v>147200000</v>
      </c>
      <c r="AQ32" s="249">
        <f>AO32+AP32</f>
        <v>147200000</v>
      </c>
      <c r="AR32" s="244">
        <f>SUM(AQ32+AN32+AJ32)-AG32</f>
        <v>0</v>
      </c>
      <c r="AS32" s="55"/>
      <c r="AT32" s="55"/>
    </row>
    <row r="33" spans="2:46" ht="90.75" customHeight="1" x14ac:dyDescent="0.25">
      <c r="B33" s="81" t="s">
        <v>141</v>
      </c>
      <c r="C33" s="86" t="s">
        <v>689</v>
      </c>
      <c r="D33" s="94"/>
      <c r="E33" s="88" t="s">
        <v>287</v>
      </c>
      <c r="F33" s="46" t="s">
        <v>288</v>
      </c>
      <c r="G33" s="46" t="s">
        <v>286</v>
      </c>
      <c r="H33" s="93">
        <v>2024</v>
      </c>
      <c r="I33" s="91">
        <v>2025</v>
      </c>
      <c r="J33" s="7">
        <v>7507637.7599999998</v>
      </c>
      <c r="K33" s="7">
        <v>0</v>
      </c>
      <c r="L33" s="332">
        <f>SUM(J33:K33)</f>
        <v>7507637.7599999998</v>
      </c>
      <c r="M33" s="7">
        <v>7507637.7599999998</v>
      </c>
      <c r="N33" s="7">
        <v>0</v>
      </c>
      <c r="O33" s="332">
        <f>SUM(M33:N33)</f>
        <v>7507637.7599999998</v>
      </c>
      <c r="P33" s="8">
        <v>0</v>
      </c>
      <c r="Q33" s="84">
        <v>0</v>
      </c>
      <c r="R33" s="332">
        <f>SUM(P33:Q33)</f>
        <v>0</v>
      </c>
      <c r="S33" s="8">
        <v>0</v>
      </c>
      <c r="T33" s="84">
        <v>0</v>
      </c>
      <c r="U33" s="332">
        <f>SUM(S33:T33)</f>
        <v>0</v>
      </c>
      <c r="V33" s="8">
        <v>0</v>
      </c>
      <c r="W33" s="84">
        <v>0</v>
      </c>
      <c r="X33" s="332">
        <f>SUM(V33:W33)</f>
        <v>0</v>
      </c>
      <c r="Y33" s="84">
        <v>0</v>
      </c>
      <c r="Z33" s="84">
        <v>0</v>
      </c>
      <c r="AA33" s="332">
        <f t="shared" si="41"/>
        <v>0</v>
      </c>
      <c r="AB33" s="84">
        <v>0</v>
      </c>
      <c r="AC33" s="84">
        <v>0</v>
      </c>
      <c r="AD33" s="332">
        <f t="shared" si="43"/>
        <v>0</v>
      </c>
      <c r="AE33" s="8">
        <f t="shared" si="44"/>
        <v>15015275.52</v>
      </c>
      <c r="AF33" s="8">
        <f t="shared" si="45"/>
        <v>0</v>
      </c>
      <c r="AG33" s="332">
        <f>SUM(AE33:AF33)</f>
        <v>15015275.52</v>
      </c>
      <c r="AH33" s="8">
        <v>15015275.52</v>
      </c>
      <c r="AI33" s="8">
        <f>N33+Q33+T33+W33+AF33</f>
        <v>0</v>
      </c>
      <c r="AJ33" s="332">
        <f>SUM(AH33:AI33)</f>
        <v>15015275.52</v>
      </c>
      <c r="AK33" s="8">
        <v>0</v>
      </c>
      <c r="AL33" s="84">
        <v>0</v>
      </c>
      <c r="AM33" s="107"/>
      <c r="AN33" s="341">
        <f t="shared" ref="AN33:AN47" si="46">AK33+AL33</f>
        <v>0</v>
      </c>
      <c r="AO33" s="8">
        <v>0</v>
      </c>
      <c r="AP33" s="84">
        <v>0</v>
      </c>
      <c r="AQ33" s="341">
        <f>SUM(AO33:AP33)</f>
        <v>0</v>
      </c>
      <c r="AR33" s="90">
        <f t="shared" ref="AR33:AR49" si="47">SUM(AQ33+AN33+AJ33)-AG33</f>
        <v>0</v>
      </c>
      <c r="AS33" s="55"/>
      <c r="AT33" s="55"/>
    </row>
    <row r="34" spans="2:46" ht="90.75" customHeight="1" x14ac:dyDescent="0.25">
      <c r="B34" s="81" t="s">
        <v>142</v>
      </c>
      <c r="C34" s="86" t="s">
        <v>690</v>
      </c>
      <c r="D34" s="94"/>
      <c r="E34" s="88" t="s">
        <v>287</v>
      </c>
      <c r="F34" s="46" t="s">
        <v>288</v>
      </c>
      <c r="G34" s="46" t="s">
        <v>286</v>
      </c>
      <c r="H34" s="93">
        <v>2025</v>
      </c>
      <c r="I34" s="91">
        <v>2025</v>
      </c>
      <c r="J34" s="7">
        <v>0</v>
      </c>
      <c r="K34" s="7">
        <v>0</v>
      </c>
      <c r="L34" s="332">
        <f>SUM(J34:K34)</f>
        <v>0</v>
      </c>
      <c r="M34" s="7">
        <v>8579410.5600000005</v>
      </c>
      <c r="N34" s="7">
        <v>0</v>
      </c>
      <c r="O34" s="332">
        <f>SUM(M34:N34)</f>
        <v>8579410.5600000005</v>
      </c>
      <c r="P34" s="8">
        <v>0</v>
      </c>
      <c r="Q34" s="84">
        <v>0</v>
      </c>
      <c r="R34" s="332">
        <f>SUM(P34:Q34)</f>
        <v>0</v>
      </c>
      <c r="S34" s="8">
        <v>0</v>
      </c>
      <c r="T34" s="84">
        <v>0</v>
      </c>
      <c r="U34" s="332">
        <f>SUM(S34:T34)</f>
        <v>0</v>
      </c>
      <c r="V34" s="8">
        <v>0</v>
      </c>
      <c r="W34" s="84">
        <v>0</v>
      </c>
      <c r="X34" s="332">
        <f>SUM(V34:W34)</f>
        <v>0</v>
      </c>
      <c r="Y34" s="84">
        <v>0</v>
      </c>
      <c r="Z34" s="84">
        <v>0</v>
      </c>
      <c r="AA34" s="332">
        <f t="shared" si="41"/>
        <v>0</v>
      </c>
      <c r="AB34" s="84">
        <v>0</v>
      </c>
      <c r="AC34" s="84">
        <v>0</v>
      </c>
      <c r="AD34" s="332">
        <f t="shared" si="43"/>
        <v>0</v>
      </c>
      <c r="AE34" s="8">
        <f t="shared" si="44"/>
        <v>8579410.5600000005</v>
      </c>
      <c r="AF34" s="8">
        <f t="shared" si="45"/>
        <v>0</v>
      </c>
      <c r="AG34" s="332">
        <f>SUM(AE34:AF34)</f>
        <v>8579410.5600000005</v>
      </c>
      <c r="AH34" s="8">
        <v>8579410.5600000005</v>
      </c>
      <c r="AI34" s="8">
        <f>N34+Q34+T34+W34+AF34</f>
        <v>0</v>
      </c>
      <c r="AJ34" s="332">
        <f>SUM(AH34:AI34)</f>
        <v>8579410.5600000005</v>
      </c>
      <c r="AK34" s="8">
        <v>0</v>
      </c>
      <c r="AL34" s="84">
        <v>0</v>
      </c>
      <c r="AM34" s="107"/>
      <c r="AN34" s="341">
        <f t="shared" si="46"/>
        <v>0</v>
      </c>
      <c r="AO34" s="8">
        <v>0</v>
      </c>
      <c r="AP34" s="84">
        <v>0</v>
      </c>
      <c r="AQ34" s="341">
        <f>SUM(AO34:AP34)</f>
        <v>0</v>
      </c>
      <c r="AR34" s="90">
        <f t="shared" si="47"/>
        <v>0</v>
      </c>
      <c r="AS34" s="55"/>
      <c r="AT34" s="55"/>
    </row>
    <row r="35" spans="2:46" ht="90.75" customHeight="1" x14ac:dyDescent="0.25">
      <c r="B35" s="81" t="s">
        <v>143</v>
      </c>
      <c r="C35" s="86" t="s">
        <v>691</v>
      </c>
      <c r="D35" s="94"/>
      <c r="E35" s="88" t="s">
        <v>287</v>
      </c>
      <c r="F35" s="46" t="s">
        <v>288</v>
      </c>
      <c r="G35" s="152" t="s">
        <v>225</v>
      </c>
      <c r="H35" s="93">
        <v>2026</v>
      </c>
      <c r="I35" s="91">
        <v>2026</v>
      </c>
      <c r="J35" s="7">
        <v>0</v>
      </c>
      <c r="K35" s="7">
        <v>0</v>
      </c>
      <c r="L35" s="332">
        <f>SUM(J35:K35)</f>
        <v>0</v>
      </c>
      <c r="M35" s="7">
        <v>0</v>
      </c>
      <c r="N35" s="7">
        <v>0</v>
      </c>
      <c r="O35" s="332">
        <f>SUM(M35:N35)</f>
        <v>0</v>
      </c>
      <c r="P35" s="8">
        <v>5630728.3200000003</v>
      </c>
      <c r="Q35" s="84">
        <v>0</v>
      </c>
      <c r="R35" s="332">
        <f>SUM(P35:Q35)</f>
        <v>5630728.3200000003</v>
      </c>
      <c r="S35" s="8">
        <v>0</v>
      </c>
      <c r="T35" s="84">
        <v>0</v>
      </c>
      <c r="U35" s="332">
        <f>SUM(S35:T35)</f>
        <v>0</v>
      </c>
      <c r="V35" s="8">
        <v>0</v>
      </c>
      <c r="W35" s="84">
        <v>0</v>
      </c>
      <c r="X35" s="332">
        <f>SUM(V35:W35)</f>
        <v>0</v>
      </c>
      <c r="Y35" s="84">
        <v>0</v>
      </c>
      <c r="Z35" s="84">
        <v>0</v>
      </c>
      <c r="AA35" s="332">
        <f t="shared" si="41"/>
        <v>0</v>
      </c>
      <c r="AB35" s="84">
        <v>0</v>
      </c>
      <c r="AC35" s="84">
        <v>0</v>
      </c>
      <c r="AD35" s="332">
        <f t="shared" si="43"/>
        <v>0</v>
      </c>
      <c r="AE35" s="8">
        <f t="shared" si="44"/>
        <v>5630728.3200000003</v>
      </c>
      <c r="AF35" s="8">
        <f t="shared" si="45"/>
        <v>0</v>
      </c>
      <c r="AG35" s="332">
        <f>SUM(AE35:AF35)</f>
        <v>5630728.3200000003</v>
      </c>
      <c r="AH35" s="8">
        <v>5630728.3200000003</v>
      </c>
      <c r="AI35" s="8">
        <f>N35+Q35+T35+W35+AF35</f>
        <v>0</v>
      </c>
      <c r="AJ35" s="332">
        <f>SUM(AH35:AI35)</f>
        <v>5630728.3200000003</v>
      </c>
      <c r="AK35" s="8">
        <v>0</v>
      </c>
      <c r="AL35" s="84">
        <v>0</v>
      </c>
      <c r="AM35" s="107"/>
      <c r="AN35" s="341">
        <f t="shared" si="46"/>
        <v>0</v>
      </c>
      <c r="AO35" s="8">
        <v>0</v>
      </c>
      <c r="AP35" s="84">
        <v>0</v>
      </c>
      <c r="AQ35" s="341">
        <f>SUM(AO35:AP35)</f>
        <v>0</v>
      </c>
      <c r="AR35" s="90">
        <f t="shared" si="47"/>
        <v>0</v>
      </c>
      <c r="AS35" s="55"/>
      <c r="AT35" s="55"/>
    </row>
    <row r="36" spans="2:46" ht="90.75" customHeight="1" x14ac:dyDescent="0.25">
      <c r="B36" s="81" t="s">
        <v>144</v>
      </c>
      <c r="C36" s="86" t="s">
        <v>692</v>
      </c>
      <c r="D36" s="94"/>
      <c r="E36" s="88" t="s">
        <v>287</v>
      </c>
      <c r="F36" s="46" t="s">
        <v>288</v>
      </c>
      <c r="G36" s="152" t="s">
        <v>225</v>
      </c>
      <c r="H36" s="93">
        <v>2026</v>
      </c>
      <c r="I36" s="91">
        <v>2030</v>
      </c>
      <c r="J36" s="7">
        <v>0</v>
      </c>
      <c r="K36" s="7">
        <v>0</v>
      </c>
      <c r="L36" s="332">
        <f>SUM(J36:K36)</f>
        <v>0</v>
      </c>
      <c r="M36" s="7">
        <v>0</v>
      </c>
      <c r="N36" s="7">
        <v>0</v>
      </c>
      <c r="O36" s="332">
        <f>SUM(M36:N36)</f>
        <v>0</v>
      </c>
      <c r="P36" s="8">
        <v>0</v>
      </c>
      <c r="Q36" s="84">
        <v>36800000</v>
      </c>
      <c r="R36" s="332">
        <f>SUM(P36:Q36)</f>
        <v>36800000</v>
      </c>
      <c r="S36" s="8">
        <v>0</v>
      </c>
      <c r="T36" s="84">
        <v>36800000</v>
      </c>
      <c r="U36" s="332">
        <f>SUM(S36:T36)</f>
        <v>36800000</v>
      </c>
      <c r="V36" s="8">
        <v>0</v>
      </c>
      <c r="W36" s="84">
        <v>36800000</v>
      </c>
      <c r="X36" s="332">
        <f>SUM(V36:W36)</f>
        <v>36800000</v>
      </c>
      <c r="Y36" s="84">
        <v>0</v>
      </c>
      <c r="Z36" s="84">
        <v>36800000</v>
      </c>
      <c r="AA36" s="332">
        <f t="shared" si="41"/>
        <v>36800000</v>
      </c>
      <c r="AB36" s="84">
        <v>0</v>
      </c>
      <c r="AC36" s="84">
        <v>36800000</v>
      </c>
      <c r="AD36" s="332">
        <f t="shared" si="43"/>
        <v>36800000</v>
      </c>
      <c r="AE36" s="8">
        <f t="shared" si="44"/>
        <v>0</v>
      </c>
      <c r="AF36" s="8">
        <f t="shared" si="45"/>
        <v>184000000</v>
      </c>
      <c r="AG36" s="332">
        <f>SUM(AE36:AF36)</f>
        <v>184000000</v>
      </c>
      <c r="AH36" s="8">
        <v>0</v>
      </c>
      <c r="AI36" s="8">
        <v>36800000</v>
      </c>
      <c r="AJ36" s="332">
        <f>SUM(AH36:AI36)</f>
        <v>36800000</v>
      </c>
      <c r="AK36" s="8">
        <v>0</v>
      </c>
      <c r="AL36" s="84">
        <v>0</v>
      </c>
      <c r="AM36" s="107"/>
      <c r="AN36" s="341">
        <f t="shared" si="46"/>
        <v>0</v>
      </c>
      <c r="AO36" s="8">
        <v>0</v>
      </c>
      <c r="AP36" s="84">
        <f>4*36800000</f>
        <v>147200000</v>
      </c>
      <c r="AQ36" s="341">
        <f>SUM(AO36:AP36)</f>
        <v>147200000</v>
      </c>
      <c r="AR36" s="90">
        <f t="shared" si="47"/>
        <v>0</v>
      </c>
      <c r="AS36" s="55"/>
      <c r="AT36" s="55"/>
    </row>
    <row r="37" spans="2:46" s="54" customFormat="1" ht="85.5" customHeight="1" x14ac:dyDescent="0.25">
      <c r="B37" s="250" t="s">
        <v>125</v>
      </c>
      <c r="C37" s="342" t="s">
        <v>693</v>
      </c>
      <c r="D37" s="251"/>
      <c r="E37" s="252"/>
      <c r="F37" s="253" t="s">
        <v>696</v>
      </c>
      <c r="G37" s="254" t="s">
        <v>292</v>
      </c>
      <c r="H37" s="255">
        <v>2024</v>
      </c>
      <c r="I37" s="255">
        <v>2030</v>
      </c>
      <c r="J37" s="256">
        <f>SUM(J38:J43)</f>
        <v>24293796.599999998</v>
      </c>
      <c r="K37" s="256">
        <f>SUM(K38:K43)</f>
        <v>0</v>
      </c>
      <c r="L37" s="257">
        <f>J37+K37</f>
        <v>24293796.599999998</v>
      </c>
      <c r="M37" s="256">
        <f t="shared" ref="M37:N37" si="48">SUM(M38:M43)</f>
        <v>22085157.120000001</v>
      </c>
      <c r="N37" s="256">
        <f t="shared" si="48"/>
        <v>0</v>
      </c>
      <c r="O37" s="257">
        <f>M37+N37</f>
        <v>22085157.120000001</v>
      </c>
      <c r="P37" s="256">
        <f t="shared" ref="P37:Q37" si="49">SUM(P38:P43)</f>
        <v>22085157.120000001</v>
      </c>
      <c r="Q37" s="256">
        <f t="shared" si="49"/>
        <v>0</v>
      </c>
      <c r="R37" s="257">
        <f>P37+Q37</f>
        <v>22085157.120000001</v>
      </c>
      <c r="S37" s="256">
        <f t="shared" ref="S37:T37" si="50">SUM(S38:S43)</f>
        <v>22085157.120000001</v>
      </c>
      <c r="T37" s="256">
        <f t="shared" si="50"/>
        <v>0</v>
      </c>
      <c r="U37" s="257">
        <f>S37+T37</f>
        <v>22085157.120000001</v>
      </c>
      <c r="V37" s="256">
        <f t="shared" ref="V37:W37" si="51">SUM(V38:V43)</f>
        <v>22085157.120000001</v>
      </c>
      <c r="W37" s="256">
        <f t="shared" si="51"/>
        <v>0</v>
      </c>
      <c r="X37" s="257">
        <f>V37+W37</f>
        <v>22085157.120000001</v>
      </c>
      <c r="Y37" s="257">
        <v>495741.6</v>
      </c>
      <c r="Z37" s="257"/>
      <c r="AA37" s="257">
        <f t="shared" si="41"/>
        <v>495741.6</v>
      </c>
      <c r="AB37" s="257">
        <f>SUM(AB38:AB43)</f>
        <v>22085157.120000001</v>
      </c>
      <c r="AC37" s="257"/>
      <c r="AD37" s="257">
        <f t="shared" si="43"/>
        <v>22085157.120000001</v>
      </c>
      <c r="AE37" s="256">
        <f t="shared" si="44"/>
        <v>135215323.80000001</v>
      </c>
      <c r="AF37" s="256">
        <f t="shared" si="45"/>
        <v>0</v>
      </c>
      <c r="AG37" s="240">
        <f>AE37+AF37</f>
        <v>135215323.80000001</v>
      </c>
      <c r="AH37" s="256">
        <f>SUM(AH38:AH43)</f>
        <v>56756178</v>
      </c>
      <c r="AI37" s="256">
        <f>SUM(AI38:AI43)</f>
        <v>0</v>
      </c>
      <c r="AJ37" s="240">
        <f>AH37+AI37</f>
        <v>56756178</v>
      </c>
      <c r="AK37" s="256">
        <f t="shared" ref="AK37:AL37" si="52">SUM(AK38:AK43)</f>
        <v>0</v>
      </c>
      <c r="AL37" s="256">
        <f t="shared" si="52"/>
        <v>0</v>
      </c>
      <c r="AM37" s="258"/>
      <c r="AN37" s="258">
        <f>AK37+AL37</f>
        <v>0</v>
      </c>
      <c r="AO37" s="256">
        <f t="shared" ref="AO37:AP37" si="53">SUM(AO38:AO43)</f>
        <v>73351456</v>
      </c>
      <c r="AP37" s="256">
        <f t="shared" si="53"/>
        <v>0</v>
      </c>
      <c r="AQ37" s="258">
        <f>AO37+AP37</f>
        <v>73351456</v>
      </c>
      <c r="AR37" s="244">
        <f t="shared" si="47"/>
        <v>-5107689.8000000119</v>
      </c>
      <c r="AS37" s="49"/>
      <c r="AT37" s="49"/>
    </row>
    <row r="38" spans="2:46" s="54" customFormat="1" ht="85.5" customHeight="1" x14ac:dyDescent="0.25">
      <c r="B38" s="40" t="s">
        <v>145</v>
      </c>
      <c r="C38" s="86" t="s">
        <v>694</v>
      </c>
      <c r="D38" s="94"/>
      <c r="E38" s="88" t="s">
        <v>289</v>
      </c>
      <c r="F38" s="152" t="s">
        <v>695</v>
      </c>
      <c r="G38" s="46" t="s">
        <v>260</v>
      </c>
      <c r="H38" s="91">
        <v>2024</v>
      </c>
      <c r="I38" s="91">
        <v>2024</v>
      </c>
      <c r="J38" s="7">
        <v>2208639.48</v>
      </c>
      <c r="K38" s="7">
        <v>0</v>
      </c>
      <c r="L38" s="332">
        <f t="shared" ref="L38:L47" si="54">SUM(J38:K38)</f>
        <v>2208639.48</v>
      </c>
      <c r="M38" s="7">
        <v>0</v>
      </c>
      <c r="N38" s="7">
        <v>0</v>
      </c>
      <c r="O38" s="332">
        <f t="shared" ref="O38:O47" si="55">SUM(M38:N38)</f>
        <v>0</v>
      </c>
      <c r="P38" s="8">
        <v>0</v>
      </c>
      <c r="Q38" s="84">
        <v>0</v>
      </c>
      <c r="R38" s="332">
        <f t="shared" ref="R38:R47" si="56">SUM(P38:Q38)</f>
        <v>0</v>
      </c>
      <c r="S38" s="8">
        <v>0</v>
      </c>
      <c r="T38" s="84">
        <v>0</v>
      </c>
      <c r="U38" s="332">
        <f t="shared" ref="U38:U47" si="57">SUM(S38:T38)</f>
        <v>0</v>
      </c>
      <c r="V38" s="8">
        <v>0</v>
      </c>
      <c r="W38" s="84">
        <v>0</v>
      </c>
      <c r="X38" s="332">
        <f t="shared" ref="X38:X47" si="58">SUM(V38:W38)</f>
        <v>0</v>
      </c>
      <c r="Y38" s="84">
        <v>0</v>
      </c>
      <c r="Z38" s="84">
        <v>0</v>
      </c>
      <c r="AA38" s="332">
        <f t="shared" si="41"/>
        <v>0</v>
      </c>
      <c r="AB38" s="84">
        <v>0</v>
      </c>
      <c r="AC38" s="84">
        <v>0</v>
      </c>
      <c r="AD38" s="332">
        <f t="shared" si="43"/>
        <v>0</v>
      </c>
      <c r="AE38" s="8">
        <f t="shared" si="44"/>
        <v>2208639.48</v>
      </c>
      <c r="AF38" s="8">
        <f t="shared" si="45"/>
        <v>0</v>
      </c>
      <c r="AG38" s="332">
        <f t="shared" ref="AG38:AG47" si="59">SUM(AE38:AF38)</f>
        <v>2208639.48</v>
      </c>
      <c r="AH38" s="8">
        <v>1742586</v>
      </c>
      <c r="AI38" s="84">
        <v>0</v>
      </c>
      <c r="AJ38" s="332">
        <f t="shared" ref="AJ38:AJ47" si="60">SUM(AH38:AI38)</f>
        <v>1742586</v>
      </c>
      <c r="AK38" s="8">
        <v>0</v>
      </c>
      <c r="AL38" s="84">
        <v>0</v>
      </c>
      <c r="AM38" s="108"/>
      <c r="AN38" s="343">
        <f t="shared" si="46"/>
        <v>0</v>
      </c>
      <c r="AO38" s="8">
        <v>0</v>
      </c>
      <c r="AP38" s="84">
        <v>0</v>
      </c>
      <c r="AQ38" s="343">
        <f t="shared" ref="AQ38:AQ47" si="61">SUM(AO38:AP38)</f>
        <v>0</v>
      </c>
      <c r="AR38" s="212">
        <f t="shared" si="47"/>
        <v>-466053.48</v>
      </c>
      <c r="AS38" s="49"/>
      <c r="AT38" s="49"/>
    </row>
    <row r="39" spans="2:46" s="54" customFormat="1" ht="85.5" customHeight="1" x14ac:dyDescent="0.25">
      <c r="B39" s="40" t="s">
        <v>146</v>
      </c>
      <c r="C39" s="86" t="s">
        <v>697</v>
      </c>
      <c r="D39" s="94"/>
      <c r="E39" s="88" t="s">
        <v>111</v>
      </c>
      <c r="F39" s="46" t="s">
        <v>128</v>
      </c>
      <c r="G39" s="46" t="s">
        <v>290</v>
      </c>
      <c r="H39" s="91">
        <v>2024</v>
      </c>
      <c r="I39" s="91">
        <v>2030</v>
      </c>
      <c r="J39" s="7">
        <v>17873772</v>
      </c>
      <c r="K39" s="7">
        <v>0</v>
      </c>
      <c r="L39" s="332">
        <f t="shared" si="54"/>
        <v>17873772</v>
      </c>
      <c r="M39" s="7">
        <v>17873772</v>
      </c>
      <c r="N39" s="7">
        <v>0</v>
      </c>
      <c r="O39" s="332">
        <f t="shared" si="55"/>
        <v>17873772</v>
      </c>
      <c r="P39" s="8">
        <v>17873772</v>
      </c>
      <c r="Q39" s="84">
        <v>0</v>
      </c>
      <c r="R39" s="332">
        <f t="shared" si="56"/>
        <v>17873772</v>
      </c>
      <c r="S39" s="8">
        <v>17873772</v>
      </c>
      <c r="T39" s="84">
        <v>0</v>
      </c>
      <c r="U39" s="332">
        <f t="shared" si="57"/>
        <v>17873772</v>
      </c>
      <c r="V39" s="8">
        <v>17873772</v>
      </c>
      <c r="W39" s="84">
        <v>0</v>
      </c>
      <c r="X39" s="332">
        <f t="shared" si="58"/>
        <v>17873772</v>
      </c>
      <c r="Y39" s="84">
        <v>17873772</v>
      </c>
      <c r="Z39" s="84">
        <v>0</v>
      </c>
      <c r="AA39" s="332">
        <f t="shared" si="41"/>
        <v>17873772</v>
      </c>
      <c r="AB39" s="84">
        <v>17873772</v>
      </c>
      <c r="AC39" s="84">
        <v>0</v>
      </c>
      <c r="AD39" s="332">
        <f t="shared" si="43"/>
        <v>17873772</v>
      </c>
      <c r="AE39" s="8">
        <f t="shared" si="44"/>
        <v>125116404</v>
      </c>
      <c r="AF39" s="8">
        <f t="shared" si="45"/>
        <v>0</v>
      </c>
      <c r="AG39" s="332">
        <f t="shared" si="59"/>
        <v>125116404</v>
      </c>
      <c r="AH39" s="8">
        <v>53621316</v>
      </c>
      <c r="AI39" s="84">
        <v>0</v>
      </c>
      <c r="AJ39" s="332">
        <f t="shared" si="60"/>
        <v>53621316</v>
      </c>
      <c r="AK39" s="8">
        <v>0</v>
      </c>
      <c r="AL39" s="84">
        <v>0</v>
      </c>
      <c r="AM39" s="108"/>
      <c r="AN39" s="343">
        <f t="shared" si="46"/>
        <v>0</v>
      </c>
      <c r="AO39" s="8">
        <v>71495088</v>
      </c>
      <c r="AP39" s="84">
        <v>0</v>
      </c>
      <c r="AQ39" s="343">
        <f t="shared" si="61"/>
        <v>71495088</v>
      </c>
      <c r="AR39" s="212">
        <f t="shared" si="47"/>
        <v>0</v>
      </c>
      <c r="AS39" s="49"/>
      <c r="AT39" s="49"/>
    </row>
    <row r="40" spans="2:46" s="54" customFormat="1" ht="85.5" customHeight="1" x14ac:dyDescent="0.25">
      <c r="B40" s="40" t="s">
        <v>147</v>
      </c>
      <c r="C40" s="86" t="s">
        <v>698</v>
      </c>
      <c r="D40" s="94"/>
      <c r="E40" s="88" t="s">
        <v>105</v>
      </c>
      <c r="F40" s="46" t="s">
        <v>79</v>
      </c>
      <c r="G40" s="46" t="s">
        <v>291</v>
      </c>
      <c r="H40" s="91">
        <v>2024</v>
      </c>
      <c r="I40" s="91">
        <v>2030</v>
      </c>
      <c r="J40" s="7">
        <v>716023.14</v>
      </c>
      <c r="K40" s="7">
        <v>0</v>
      </c>
      <c r="L40" s="332">
        <f t="shared" si="54"/>
        <v>716023.14</v>
      </c>
      <c r="M40" s="7">
        <v>716023.14</v>
      </c>
      <c r="N40" s="7">
        <v>0</v>
      </c>
      <c r="O40" s="332">
        <f t="shared" si="55"/>
        <v>716023.14</v>
      </c>
      <c r="P40" s="8">
        <v>716023.14</v>
      </c>
      <c r="Q40" s="84">
        <v>0</v>
      </c>
      <c r="R40" s="332">
        <f t="shared" si="56"/>
        <v>716023.14</v>
      </c>
      <c r="S40" s="8">
        <v>716023.14</v>
      </c>
      <c r="T40" s="84">
        <v>0</v>
      </c>
      <c r="U40" s="332">
        <f t="shared" si="57"/>
        <v>716023.14</v>
      </c>
      <c r="V40" s="8">
        <v>716023.14</v>
      </c>
      <c r="W40" s="84">
        <v>0</v>
      </c>
      <c r="X40" s="332">
        <f t="shared" si="58"/>
        <v>716023.14</v>
      </c>
      <c r="Y40" s="84">
        <v>716023.14</v>
      </c>
      <c r="Z40" s="84">
        <v>0</v>
      </c>
      <c r="AA40" s="332">
        <f t="shared" si="41"/>
        <v>716023.14</v>
      </c>
      <c r="AB40" s="84">
        <v>716023.14</v>
      </c>
      <c r="AC40" s="84">
        <v>0</v>
      </c>
      <c r="AD40" s="332">
        <f t="shared" si="43"/>
        <v>716023.14</v>
      </c>
      <c r="AE40" s="8">
        <f t="shared" si="44"/>
        <v>5012161.9799999995</v>
      </c>
      <c r="AF40" s="8">
        <f t="shared" si="45"/>
        <v>0</v>
      </c>
      <c r="AG40" s="332">
        <f t="shared" si="59"/>
        <v>5012161.9799999995</v>
      </c>
      <c r="AH40" s="8">
        <v>348069</v>
      </c>
      <c r="AI40" s="84">
        <v>0</v>
      </c>
      <c r="AJ40" s="332">
        <f t="shared" si="60"/>
        <v>348069</v>
      </c>
      <c r="AK40" s="8">
        <v>0</v>
      </c>
      <c r="AL40" s="84">
        <v>0</v>
      </c>
      <c r="AM40" s="108"/>
      <c r="AN40" s="343">
        <f t="shared" si="46"/>
        <v>0</v>
      </c>
      <c r="AO40" s="8">
        <v>464092</v>
      </c>
      <c r="AP40" s="84">
        <v>0</v>
      </c>
      <c r="AQ40" s="343">
        <f t="shared" si="61"/>
        <v>464092</v>
      </c>
      <c r="AR40" s="212">
        <f t="shared" si="47"/>
        <v>-4200000.9799999995</v>
      </c>
      <c r="AS40" s="49"/>
      <c r="AT40" s="49"/>
    </row>
    <row r="41" spans="2:46" s="54" customFormat="1" ht="85.5" customHeight="1" x14ac:dyDescent="0.25">
      <c r="B41" s="40" t="s">
        <v>148</v>
      </c>
      <c r="C41" s="86" t="s">
        <v>699</v>
      </c>
      <c r="D41" s="94"/>
      <c r="E41" s="88" t="s">
        <v>105</v>
      </c>
      <c r="F41" s="46" t="s">
        <v>79</v>
      </c>
      <c r="G41" s="46" t="s">
        <v>260</v>
      </c>
      <c r="H41" s="91">
        <v>2024</v>
      </c>
      <c r="I41" s="91">
        <v>2024</v>
      </c>
      <c r="J41" s="7">
        <v>871269.41999999993</v>
      </c>
      <c r="K41" s="7">
        <v>0</v>
      </c>
      <c r="L41" s="332">
        <f t="shared" si="54"/>
        <v>871269.41999999993</v>
      </c>
      <c r="M41" s="7">
        <v>0</v>
      </c>
      <c r="N41" s="7">
        <v>0</v>
      </c>
      <c r="O41" s="332">
        <f t="shared" si="55"/>
        <v>0</v>
      </c>
      <c r="P41" s="8">
        <v>0</v>
      </c>
      <c r="Q41" s="84">
        <v>0</v>
      </c>
      <c r="R41" s="332">
        <f t="shared" si="56"/>
        <v>0</v>
      </c>
      <c r="S41" s="8">
        <v>0</v>
      </c>
      <c r="T41" s="84">
        <v>0</v>
      </c>
      <c r="U41" s="332">
        <f t="shared" si="57"/>
        <v>0</v>
      </c>
      <c r="V41" s="8">
        <v>0</v>
      </c>
      <c r="W41" s="84">
        <v>0</v>
      </c>
      <c r="X41" s="332">
        <f t="shared" si="58"/>
        <v>0</v>
      </c>
      <c r="Y41" s="84">
        <v>0</v>
      </c>
      <c r="Z41" s="84">
        <v>0</v>
      </c>
      <c r="AA41" s="332">
        <f t="shared" si="41"/>
        <v>0</v>
      </c>
      <c r="AB41" s="84">
        <v>0</v>
      </c>
      <c r="AC41" s="84">
        <v>0</v>
      </c>
      <c r="AD41" s="332">
        <f t="shared" si="43"/>
        <v>0</v>
      </c>
      <c r="AE41" s="8">
        <f t="shared" si="44"/>
        <v>871269.41999999993</v>
      </c>
      <c r="AF41" s="8">
        <f t="shared" si="45"/>
        <v>0</v>
      </c>
      <c r="AG41" s="332">
        <f t="shared" si="59"/>
        <v>871269.41999999993</v>
      </c>
      <c r="AH41" s="8">
        <v>348069</v>
      </c>
      <c r="AI41" s="84">
        <v>0</v>
      </c>
      <c r="AJ41" s="332">
        <f t="shared" si="60"/>
        <v>348069</v>
      </c>
      <c r="AK41" s="8">
        <v>0</v>
      </c>
      <c r="AL41" s="84">
        <v>0</v>
      </c>
      <c r="AM41" s="108"/>
      <c r="AN41" s="343">
        <f t="shared" si="46"/>
        <v>0</v>
      </c>
      <c r="AO41" s="8">
        <v>0</v>
      </c>
      <c r="AP41" s="84">
        <v>0</v>
      </c>
      <c r="AQ41" s="343">
        <f t="shared" si="61"/>
        <v>0</v>
      </c>
      <c r="AR41" s="212">
        <f t="shared" si="47"/>
        <v>-523200.41999999993</v>
      </c>
      <c r="AS41" s="49"/>
      <c r="AT41" s="49"/>
    </row>
    <row r="42" spans="2:46" s="54" customFormat="1" ht="85.5" customHeight="1" x14ac:dyDescent="0.25">
      <c r="B42" s="40" t="s">
        <v>149</v>
      </c>
      <c r="C42" s="86" t="s">
        <v>700</v>
      </c>
      <c r="D42" s="94"/>
      <c r="E42" s="88" t="s">
        <v>294</v>
      </c>
      <c r="F42" s="46" t="s">
        <v>703</v>
      </c>
      <c r="G42" s="152" t="s">
        <v>113</v>
      </c>
      <c r="H42" s="91">
        <v>2025</v>
      </c>
      <c r="I42" s="91">
        <v>2030</v>
      </c>
      <c r="J42" s="7">
        <v>0</v>
      </c>
      <c r="K42" s="7">
        <v>0</v>
      </c>
      <c r="L42" s="332">
        <f t="shared" si="54"/>
        <v>0</v>
      </c>
      <c r="M42" s="7">
        <v>871269.41999999993</v>
      </c>
      <c r="N42" s="7">
        <v>0</v>
      </c>
      <c r="O42" s="332">
        <f t="shared" si="55"/>
        <v>871269.41999999993</v>
      </c>
      <c r="P42" s="8">
        <v>871269.41999999993</v>
      </c>
      <c r="Q42" s="84">
        <v>0</v>
      </c>
      <c r="R42" s="332">
        <f t="shared" si="56"/>
        <v>871269.41999999993</v>
      </c>
      <c r="S42" s="8">
        <v>871269.41999999993</v>
      </c>
      <c r="T42" s="84">
        <v>0</v>
      </c>
      <c r="U42" s="332">
        <f t="shared" si="57"/>
        <v>871269.41999999993</v>
      </c>
      <c r="V42" s="8">
        <v>871269.41999999993</v>
      </c>
      <c r="W42" s="84">
        <v>0</v>
      </c>
      <c r="X42" s="332">
        <f t="shared" si="58"/>
        <v>871269.41999999993</v>
      </c>
      <c r="Y42" s="84">
        <v>871269.41999999993</v>
      </c>
      <c r="Z42" s="84">
        <v>0</v>
      </c>
      <c r="AA42" s="332">
        <f t="shared" si="41"/>
        <v>871269.41999999993</v>
      </c>
      <c r="AB42" s="84">
        <v>871269.41999999993</v>
      </c>
      <c r="AC42" s="84">
        <v>0</v>
      </c>
      <c r="AD42" s="332">
        <f t="shared" si="43"/>
        <v>871269.41999999993</v>
      </c>
      <c r="AE42" s="8">
        <f t="shared" si="44"/>
        <v>5227616.5199999996</v>
      </c>
      <c r="AF42" s="8">
        <f t="shared" si="45"/>
        <v>0</v>
      </c>
      <c r="AG42" s="332">
        <f t="shared" si="59"/>
        <v>5227616.5199999996</v>
      </c>
      <c r="AH42" s="8">
        <v>696138</v>
      </c>
      <c r="AI42" s="84">
        <v>0</v>
      </c>
      <c r="AJ42" s="332">
        <f t="shared" si="60"/>
        <v>696138</v>
      </c>
      <c r="AK42" s="8">
        <v>0</v>
      </c>
      <c r="AL42" s="84">
        <v>0</v>
      </c>
      <c r="AM42" s="108"/>
      <c r="AN42" s="343">
        <f t="shared" si="46"/>
        <v>0</v>
      </c>
      <c r="AO42" s="8">
        <v>1392276</v>
      </c>
      <c r="AP42" s="84">
        <v>0</v>
      </c>
      <c r="AQ42" s="343">
        <f t="shared" si="61"/>
        <v>1392276</v>
      </c>
      <c r="AR42" s="212">
        <f t="shared" si="47"/>
        <v>-3139202.5199999996</v>
      </c>
      <c r="AS42" s="49"/>
      <c r="AT42" s="49"/>
    </row>
    <row r="43" spans="2:46" s="54" customFormat="1" ht="85.5" customHeight="1" x14ac:dyDescent="0.25">
      <c r="B43" s="40" t="s">
        <v>150</v>
      </c>
      <c r="C43" s="86" t="s">
        <v>701</v>
      </c>
      <c r="D43" s="94"/>
      <c r="E43" s="88"/>
      <c r="F43" s="46" t="s">
        <v>291</v>
      </c>
      <c r="G43" s="46" t="s">
        <v>702</v>
      </c>
      <c r="H43" s="91">
        <v>2024</v>
      </c>
      <c r="I43" s="91">
        <v>2030</v>
      </c>
      <c r="J43" s="7">
        <v>2624092.56</v>
      </c>
      <c r="K43" s="7">
        <v>0</v>
      </c>
      <c r="L43" s="332">
        <f t="shared" si="54"/>
        <v>2624092.56</v>
      </c>
      <c r="M43" s="7">
        <v>2624092.56</v>
      </c>
      <c r="N43" s="7">
        <v>0</v>
      </c>
      <c r="O43" s="332">
        <f t="shared" si="55"/>
        <v>2624092.56</v>
      </c>
      <c r="P43" s="8">
        <v>2624092.56</v>
      </c>
      <c r="Q43" s="84">
        <v>0</v>
      </c>
      <c r="R43" s="332">
        <f t="shared" si="56"/>
        <v>2624092.56</v>
      </c>
      <c r="S43" s="8">
        <v>2624092.56</v>
      </c>
      <c r="T43" s="84">
        <v>0</v>
      </c>
      <c r="U43" s="332">
        <f t="shared" si="57"/>
        <v>2624092.56</v>
      </c>
      <c r="V43" s="8">
        <v>2624092.56</v>
      </c>
      <c r="W43" s="84">
        <v>0</v>
      </c>
      <c r="X43" s="332">
        <f t="shared" si="58"/>
        <v>2624092.56</v>
      </c>
      <c r="Y43" s="84">
        <v>2624092.56</v>
      </c>
      <c r="Z43" s="84">
        <v>0</v>
      </c>
      <c r="AA43" s="332">
        <f t="shared" si="41"/>
        <v>2624092.56</v>
      </c>
      <c r="AB43" s="84">
        <v>2624092.56</v>
      </c>
      <c r="AC43" s="84">
        <v>0</v>
      </c>
      <c r="AD43" s="332">
        <f t="shared" si="43"/>
        <v>2624092.56</v>
      </c>
      <c r="AE43" s="8">
        <f t="shared" si="44"/>
        <v>18368647.920000002</v>
      </c>
      <c r="AF43" s="8">
        <f t="shared" si="45"/>
        <v>0</v>
      </c>
      <c r="AG43" s="332">
        <f t="shared" si="59"/>
        <v>18368647.920000002</v>
      </c>
      <c r="AH43" s="8">
        <v>0</v>
      </c>
      <c r="AI43" s="84">
        <v>0</v>
      </c>
      <c r="AJ43" s="332">
        <f t="shared" si="60"/>
        <v>0</v>
      </c>
      <c r="AK43" s="8">
        <v>0</v>
      </c>
      <c r="AL43" s="84">
        <v>0</v>
      </c>
      <c r="AM43" s="108"/>
      <c r="AN43" s="343">
        <f t="shared" si="46"/>
        <v>0</v>
      </c>
      <c r="AO43" s="8">
        <v>0</v>
      </c>
      <c r="AP43" s="84">
        <v>0</v>
      </c>
      <c r="AQ43" s="343">
        <f t="shared" si="61"/>
        <v>0</v>
      </c>
      <c r="AR43" s="212">
        <f t="shared" si="47"/>
        <v>-18368647.920000002</v>
      </c>
      <c r="AS43" s="49"/>
      <c r="AT43" s="49"/>
    </row>
    <row r="44" spans="2:46" s="54" customFormat="1" ht="85.5" customHeight="1" x14ac:dyDescent="0.25">
      <c r="B44" s="266" t="s">
        <v>293</v>
      </c>
      <c r="C44" s="334" t="s">
        <v>704</v>
      </c>
      <c r="D44" s="233"/>
      <c r="E44" s="235" t="s">
        <v>105</v>
      </c>
      <c r="F44" s="242"/>
      <c r="G44" s="242" t="s">
        <v>354</v>
      </c>
      <c r="H44" s="238">
        <v>2025</v>
      </c>
      <c r="I44" s="238">
        <v>2030</v>
      </c>
      <c r="J44" s="239">
        <f>SUM(J45:J47)</f>
        <v>0</v>
      </c>
      <c r="K44" s="239">
        <f>SUM(K45:K47)</f>
        <v>0</v>
      </c>
      <c r="L44" s="240">
        <f t="shared" si="54"/>
        <v>0</v>
      </c>
      <c r="M44" s="239">
        <f>SUM(M45:M47)</f>
        <v>3519205.2</v>
      </c>
      <c r="N44" s="239">
        <f>SUM(N45:N47)</f>
        <v>0</v>
      </c>
      <c r="O44" s="240">
        <f t="shared" si="55"/>
        <v>3519205.2</v>
      </c>
      <c r="P44" s="240">
        <f>SUM(P45:P47)</f>
        <v>19661149.199999999</v>
      </c>
      <c r="Q44" s="240">
        <f>SUM(Q45:Q47)</f>
        <v>0</v>
      </c>
      <c r="R44" s="240">
        <f t="shared" si="56"/>
        <v>19661149.199999999</v>
      </c>
      <c r="S44" s="240">
        <f>SUM(S45:S47)</f>
        <v>19661149.199999999</v>
      </c>
      <c r="T44" s="240">
        <f>SUM(T45:T47)</f>
        <v>0</v>
      </c>
      <c r="U44" s="240">
        <f t="shared" si="57"/>
        <v>19661149.199999999</v>
      </c>
      <c r="V44" s="240">
        <f>SUM(V45:V47)</f>
        <v>19661149.199999999</v>
      </c>
      <c r="W44" s="240">
        <f>SUM(W45:W47)</f>
        <v>0</v>
      </c>
      <c r="X44" s="240">
        <f t="shared" si="58"/>
        <v>19661149.199999999</v>
      </c>
      <c r="Y44" s="240">
        <f>SUM(Y45:Y47)</f>
        <v>19661149.199999999</v>
      </c>
      <c r="Z44" s="240">
        <f>SUM(Z45:Z47)</f>
        <v>0</v>
      </c>
      <c r="AA44" s="240">
        <f t="shared" si="41"/>
        <v>19661149.199999999</v>
      </c>
      <c r="AB44" s="240">
        <f>SUM(AB45:AB47)</f>
        <v>19661149.199999999</v>
      </c>
      <c r="AC44" s="240">
        <f>SUM(AC45:AC47)</f>
        <v>0</v>
      </c>
      <c r="AD44" s="240">
        <f t="shared" si="43"/>
        <v>19661149.199999999</v>
      </c>
      <c r="AE44" s="240">
        <f t="shared" si="44"/>
        <v>101824951.2</v>
      </c>
      <c r="AF44" s="240">
        <f t="shared" si="45"/>
        <v>0</v>
      </c>
      <c r="AG44" s="240">
        <f t="shared" si="59"/>
        <v>101824951.2</v>
      </c>
      <c r="AH44" s="240">
        <f>SUM(AH45:AH47)</f>
        <v>23180354.399999999</v>
      </c>
      <c r="AI44" s="240">
        <f>SUM(AI45:AI47)</f>
        <v>0</v>
      </c>
      <c r="AJ44" s="240">
        <f t="shared" si="60"/>
        <v>23180354.399999999</v>
      </c>
      <c r="AK44" s="240">
        <f>SUM(AK45:AK47)</f>
        <v>0</v>
      </c>
      <c r="AL44" s="240">
        <f>SUM(AL45:AL47)</f>
        <v>0</v>
      </c>
      <c r="AM44" s="258"/>
      <c r="AN44" s="258">
        <f t="shared" si="46"/>
        <v>0</v>
      </c>
      <c r="AO44" s="240">
        <f>SUM(AO45:AO47)</f>
        <v>78644596.799999997</v>
      </c>
      <c r="AP44" s="240">
        <f>SUM(AP45:AP47)</f>
        <v>0</v>
      </c>
      <c r="AQ44" s="258">
        <f t="shared" si="61"/>
        <v>78644596.799999997</v>
      </c>
      <c r="AR44" s="267">
        <f t="shared" si="47"/>
        <v>0</v>
      </c>
      <c r="AS44" s="49"/>
      <c r="AT44" s="49"/>
    </row>
    <row r="45" spans="2:46" s="54" customFormat="1" ht="85.5" customHeight="1" x14ac:dyDescent="0.25">
      <c r="B45" s="416" t="s">
        <v>706</v>
      </c>
      <c r="C45" s="417" t="s">
        <v>705</v>
      </c>
      <c r="D45" s="418"/>
      <c r="E45" s="419" t="s">
        <v>105</v>
      </c>
      <c r="F45" s="420" t="s">
        <v>709</v>
      </c>
      <c r="G45" s="420" t="s">
        <v>710</v>
      </c>
      <c r="H45" s="91">
        <v>2025</v>
      </c>
      <c r="I45" s="91">
        <v>2025</v>
      </c>
      <c r="J45" s="7">
        <v>0</v>
      </c>
      <c r="K45" s="7">
        <v>0</v>
      </c>
      <c r="L45" s="332">
        <f t="shared" si="54"/>
        <v>0</v>
      </c>
      <c r="M45" s="7">
        <v>3519205.2</v>
      </c>
      <c r="N45" s="7">
        <v>0</v>
      </c>
      <c r="O45" s="332">
        <f t="shared" si="55"/>
        <v>3519205.2</v>
      </c>
      <c r="P45" s="8">
        <v>0</v>
      </c>
      <c r="Q45" s="84">
        <v>0</v>
      </c>
      <c r="R45" s="332">
        <f t="shared" si="56"/>
        <v>0</v>
      </c>
      <c r="S45" s="8">
        <v>0</v>
      </c>
      <c r="T45" s="84">
        <v>0</v>
      </c>
      <c r="U45" s="332">
        <f t="shared" si="57"/>
        <v>0</v>
      </c>
      <c r="V45" s="8">
        <v>0</v>
      </c>
      <c r="W45" s="84">
        <v>0</v>
      </c>
      <c r="X45" s="332">
        <f t="shared" si="58"/>
        <v>0</v>
      </c>
      <c r="Y45" s="84">
        <v>0</v>
      </c>
      <c r="Z45" s="84">
        <v>0</v>
      </c>
      <c r="AA45" s="332">
        <f t="shared" si="41"/>
        <v>0</v>
      </c>
      <c r="AB45" s="84">
        <v>0</v>
      </c>
      <c r="AC45" s="84">
        <v>0</v>
      </c>
      <c r="AD45" s="332">
        <f t="shared" si="43"/>
        <v>0</v>
      </c>
      <c r="AE45" s="8">
        <f t="shared" si="44"/>
        <v>3519205.2</v>
      </c>
      <c r="AF45" s="8">
        <f t="shared" si="45"/>
        <v>0</v>
      </c>
      <c r="AG45" s="332">
        <f t="shared" si="59"/>
        <v>3519205.2</v>
      </c>
      <c r="AH45" s="8">
        <v>3519205.2</v>
      </c>
      <c r="AI45" s="84">
        <v>0</v>
      </c>
      <c r="AJ45" s="332">
        <f t="shared" si="60"/>
        <v>3519205.2</v>
      </c>
      <c r="AK45" s="8">
        <v>0</v>
      </c>
      <c r="AL45" s="84">
        <v>0</v>
      </c>
      <c r="AM45" s="108"/>
      <c r="AN45" s="343">
        <f t="shared" si="46"/>
        <v>0</v>
      </c>
      <c r="AO45" s="8">
        <v>0</v>
      </c>
      <c r="AP45" s="84">
        <v>0</v>
      </c>
      <c r="AQ45" s="343">
        <f t="shared" si="61"/>
        <v>0</v>
      </c>
      <c r="AR45" s="212">
        <f t="shared" si="47"/>
        <v>0</v>
      </c>
      <c r="AS45" s="49"/>
      <c r="AT45" s="49"/>
    </row>
    <row r="46" spans="2:46" s="54" customFormat="1" ht="85.5" customHeight="1" x14ac:dyDescent="0.25">
      <c r="B46" s="416" t="s">
        <v>295</v>
      </c>
      <c r="C46" s="417" t="s">
        <v>707</v>
      </c>
      <c r="D46" s="418"/>
      <c r="E46" s="419" t="s">
        <v>105</v>
      </c>
      <c r="F46" s="420" t="s">
        <v>709</v>
      </c>
      <c r="G46" s="420" t="s">
        <v>710</v>
      </c>
      <c r="H46" s="91">
        <v>2026</v>
      </c>
      <c r="I46" s="91">
        <v>2030</v>
      </c>
      <c r="J46" s="7">
        <v>0</v>
      </c>
      <c r="K46" s="7">
        <v>0</v>
      </c>
      <c r="L46" s="332">
        <f t="shared" si="54"/>
        <v>0</v>
      </c>
      <c r="M46" s="7">
        <v>0</v>
      </c>
      <c r="N46" s="7">
        <v>0</v>
      </c>
      <c r="O46" s="332">
        <f t="shared" si="55"/>
        <v>0</v>
      </c>
      <c r="P46" s="8">
        <v>7021839</v>
      </c>
      <c r="Q46" s="84">
        <v>0</v>
      </c>
      <c r="R46" s="332">
        <f t="shared" si="56"/>
        <v>7021839</v>
      </c>
      <c r="S46" s="8">
        <v>7021839</v>
      </c>
      <c r="T46" s="84">
        <v>0</v>
      </c>
      <c r="U46" s="332">
        <f t="shared" si="57"/>
        <v>7021839</v>
      </c>
      <c r="V46" s="8">
        <v>7021839</v>
      </c>
      <c r="W46" s="84">
        <v>0</v>
      </c>
      <c r="X46" s="332">
        <f t="shared" si="58"/>
        <v>7021839</v>
      </c>
      <c r="Y46" s="84">
        <v>7021839</v>
      </c>
      <c r="Z46" s="84">
        <v>0</v>
      </c>
      <c r="AA46" s="332">
        <f t="shared" si="41"/>
        <v>7021839</v>
      </c>
      <c r="AB46" s="84">
        <v>7021839</v>
      </c>
      <c r="AC46" s="84">
        <v>0</v>
      </c>
      <c r="AD46" s="332">
        <f t="shared" si="43"/>
        <v>7021839</v>
      </c>
      <c r="AE46" s="8">
        <f t="shared" si="44"/>
        <v>35109195</v>
      </c>
      <c r="AF46" s="8">
        <f t="shared" si="45"/>
        <v>0</v>
      </c>
      <c r="AG46" s="332">
        <f t="shared" si="59"/>
        <v>35109195</v>
      </c>
      <c r="AH46" s="8">
        <v>7021839</v>
      </c>
      <c r="AI46" s="84">
        <v>0</v>
      </c>
      <c r="AJ46" s="332">
        <f t="shared" si="60"/>
        <v>7021839</v>
      </c>
      <c r="AK46" s="8">
        <v>0</v>
      </c>
      <c r="AL46" s="84">
        <v>0</v>
      </c>
      <c r="AM46" s="108"/>
      <c r="AN46" s="343">
        <f t="shared" si="46"/>
        <v>0</v>
      </c>
      <c r="AO46" s="8">
        <v>28087356</v>
      </c>
      <c r="AP46" s="84">
        <v>0</v>
      </c>
      <c r="AQ46" s="343">
        <f t="shared" si="61"/>
        <v>28087356</v>
      </c>
      <c r="AR46" s="212">
        <f t="shared" si="47"/>
        <v>0</v>
      </c>
      <c r="AS46" s="49"/>
      <c r="AT46" s="49"/>
    </row>
    <row r="47" spans="2:46" s="54" customFormat="1" ht="85.5" customHeight="1" x14ac:dyDescent="0.25">
      <c r="B47" s="416" t="s">
        <v>296</v>
      </c>
      <c r="C47" s="417" t="s">
        <v>708</v>
      </c>
      <c r="D47" s="418"/>
      <c r="E47" s="419" t="s">
        <v>105</v>
      </c>
      <c r="F47" s="420" t="s">
        <v>709</v>
      </c>
      <c r="G47" s="420" t="s">
        <v>297</v>
      </c>
      <c r="H47" s="91">
        <v>2026</v>
      </c>
      <c r="I47" s="91">
        <v>2030</v>
      </c>
      <c r="J47" s="7">
        <v>0</v>
      </c>
      <c r="K47" s="7">
        <v>0</v>
      </c>
      <c r="L47" s="332">
        <f t="shared" si="54"/>
        <v>0</v>
      </c>
      <c r="M47" s="7">
        <v>0</v>
      </c>
      <c r="N47" s="7">
        <v>0</v>
      </c>
      <c r="O47" s="332">
        <f t="shared" si="55"/>
        <v>0</v>
      </c>
      <c r="P47" s="8">
        <v>12639310.199999999</v>
      </c>
      <c r="Q47" s="84">
        <v>0</v>
      </c>
      <c r="R47" s="332">
        <f t="shared" si="56"/>
        <v>12639310.199999999</v>
      </c>
      <c r="S47" s="8">
        <v>12639310.199999999</v>
      </c>
      <c r="T47" s="84">
        <v>0</v>
      </c>
      <c r="U47" s="332">
        <f t="shared" si="57"/>
        <v>12639310.199999999</v>
      </c>
      <c r="V47" s="8">
        <v>12639310.199999999</v>
      </c>
      <c r="W47" s="84">
        <v>0</v>
      </c>
      <c r="X47" s="332">
        <f t="shared" si="58"/>
        <v>12639310.199999999</v>
      </c>
      <c r="Y47" s="84">
        <v>12639310.199999999</v>
      </c>
      <c r="Z47" s="84">
        <v>0</v>
      </c>
      <c r="AA47" s="332">
        <f t="shared" si="41"/>
        <v>12639310.199999999</v>
      </c>
      <c r="AB47" s="84">
        <v>12639310.199999999</v>
      </c>
      <c r="AC47" s="84">
        <v>0</v>
      </c>
      <c r="AD47" s="332">
        <f t="shared" si="43"/>
        <v>12639310.199999999</v>
      </c>
      <c r="AE47" s="8">
        <f t="shared" si="44"/>
        <v>63196551</v>
      </c>
      <c r="AF47" s="8">
        <f t="shared" si="45"/>
        <v>0</v>
      </c>
      <c r="AG47" s="332">
        <f t="shared" si="59"/>
        <v>63196551</v>
      </c>
      <c r="AH47" s="8">
        <v>12639310.199999999</v>
      </c>
      <c r="AI47" s="84">
        <v>0</v>
      </c>
      <c r="AJ47" s="332">
        <f t="shared" si="60"/>
        <v>12639310.199999999</v>
      </c>
      <c r="AK47" s="8">
        <v>0</v>
      </c>
      <c r="AL47" s="84">
        <v>0</v>
      </c>
      <c r="AM47" s="108"/>
      <c r="AN47" s="343">
        <f t="shared" si="46"/>
        <v>0</v>
      </c>
      <c r="AO47" s="8">
        <v>50557240.799999997</v>
      </c>
      <c r="AP47" s="84">
        <v>0</v>
      </c>
      <c r="AQ47" s="343">
        <f t="shared" si="61"/>
        <v>50557240.799999997</v>
      </c>
      <c r="AR47" s="212">
        <f t="shared" si="47"/>
        <v>0</v>
      </c>
      <c r="AS47" s="49"/>
      <c r="AT47" s="49"/>
    </row>
    <row r="48" spans="2:46" s="4" customFormat="1" ht="29.25" customHeight="1" thickBot="1" x14ac:dyDescent="0.25">
      <c r="B48" s="266"/>
      <c r="C48" s="190" t="s">
        <v>83</v>
      </c>
      <c r="D48" s="138"/>
      <c r="E48" s="138"/>
      <c r="F48" s="109"/>
      <c r="G48" s="109"/>
      <c r="H48" s="109"/>
      <c r="I48" s="109"/>
      <c r="J48" s="191">
        <f>J37+J32+J47</f>
        <v>31801434.359999999</v>
      </c>
      <c r="K48" s="191">
        <f t="shared" ref="K48:AQ48" si="62">K37+K32+K47</f>
        <v>0</v>
      </c>
      <c r="L48" s="191">
        <f t="shared" si="62"/>
        <v>31801434.359999999</v>
      </c>
      <c r="M48" s="191">
        <f t="shared" si="62"/>
        <v>38172205.439999998</v>
      </c>
      <c r="N48" s="191">
        <f t="shared" si="62"/>
        <v>0</v>
      </c>
      <c r="O48" s="191">
        <f t="shared" si="62"/>
        <v>38172205.439999998</v>
      </c>
      <c r="P48" s="191">
        <f t="shared" si="62"/>
        <v>40355195.640000001</v>
      </c>
      <c r="Q48" s="191">
        <f t="shared" si="62"/>
        <v>36800000</v>
      </c>
      <c r="R48" s="191">
        <f t="shared" si="62"/>
        <v>77155195.640000001</v>
      </c>
      <c r="S48" s="191">
        <f t="shared" si="62"/>
        <v>34724467.32</v>
      </c>
      <c r="T48" s="191">
        <f t="shared" si="62"/>
        <v>36800000</v>
      </c>
      <c r="U48" s="191">
        <f t="shared" si="62"/>
        <v>71524467.320000008</v>
      </c>
      <c r="V48" s="191">
        <f t="shared" si="62"/>
        <v>34724467.32</v>
      </c>
      <c r="W48" s="191">
        <f t="shared" si="62"/>
        <v>36800000</v>
      </c>
      <c r="X48" s="191">
        <f t="shared" si="62"/>
        <v>71524467.320000008</v>
      </c>
      <c r="Y48" s="191">
        <f t="shared" si="62"/>
        <v>13135051.799999999</v>
      </c>
      <c r="Z48" s="191">
        <f t="shared" si="62"/>
        <v>36800000</v>
      </c>
      <c r="AA48" s="191">
        <f t="shared" si="62"/>
        <v>49935051.799999997</v>
      </c>
      <c r="AB48" s="191">
        <f t="shared" si="62"/>
        <v>34724467.32</v>
      </c>
      <c r="AC48" s="191">
        <f t="shared" si="62"/>
        <v>36800000</v>
      </c>
      <c r="AD48" s="191">
        <f t="shared" si="62"/>
        <v>71524467.320000008</v>
      </c>
      <c r="AE48" s="191">
        <f t="shared" si="62"/>
        <v>227637289.20000002</v>
      </c>
      <c r="AF48" s="191">
        <f t="shared" si="62"/>
        <v>184000000</v>
      </c>
      <c r="AG48" s="191">
        <f t="shared" si="62"/>
        <v>411637289.20000005</v>
      </c>
      <c r="AH48" s="191">
        <f t="shared" si="62"/>
        <v>98620902.600000009</v>
      </c>
      <c r="AI48" s="191">
        <f t="shared" si="62"/>
        <v>36800000</v>
      </c>
      <c r="AJ48" s="191">
        <f t="shared" si="62"/>
        <v>135420902.59999999</v>
      </c>
      <c r="AK48" s="191">
        <f t="shared" si="62"/>
        <v>0</v>
      </c>
      <c r="AL48" s="191">
        <f t="shared" si="62"/>
        <v>0</v>
      </c>
      <c r="AM48" s="191">
        <f t="shared" si="62"/>
        <v>0</v>
      </c>
      <c r="AN48" s="191">
        <f t="shared" si="62"/>
        <v>0</v>
      </c>
      <c r="AO48" s="191">
        <f t="shared" si="62"/>
        <v>123908696.8</v>
      </c>
      <c r="AP48" s="191">
        <f t="shared" si="62"/>
        <v>147200000</v>
      </c>
      <c r="AQ48" s="191">
        <f t="shared" si="62"/>
        <v>271108696.80000001</v>
      </c>
      <c r="AR48" s="217">
        <f t="shared" si="47"/>
        <v>-5107689.8000000715</v>
      </c>
      <c r="AS48" s="56"/>
      <c r="AT48" s="56"/>
    </row>
    <row r="49" spans="1:46" s="4" customFormat="1" ht="33" customHeight="1" thickBot="1" x14ac:dyDescent="0.25">
      <c r="A49" s="5"/>
      <c r="B49" s="189"/>
      <c r="C49" s="455" t="s">
        <v>126</v>
      </c>
      <c r="D49" s="456"/>
      <c r="E49" s="110"/>
      <c r="F49" s="105"/>
      <c r="G49" s="105"/>
      <c r="H49" s="105"/>
      <c r="I49" s="105"/>
      <c r="J49" s="106">
        <f t="shared" ref="J49:AQ49" si="63">J48+J29</f>
        <v>54671179.317599997</v>
      </c>
      <c r="K49" s="106">
        <f t="shared" si="63"/>
        <v>0</v>
      </c>
      <c r="L49" s="106">
        <f t="shared" si="63"/>
        <v>44233141.379999995</v>
      </c>
      <c r="M49" s="106">
        <f t="shared" si="63"/>
        <v>69075977.052000001</v>
      </c>
      <c r="N49" s="106">
        <f t="shared" si="63"/>
        <v>0</v>
      </c>
      <c r="O49" s="106">
        <f t="shared" si="63"/>
        <v>69075977.052000001</v>
      </c>
      <c r="P49" s="106">
        <f t="shared" si="63"/>
        <v>69098967.252000004</v>
      </c>
      <c r="Q49" s="106">
        <f t="shared" si="63"/>
        <v>36800000</v>
      </c>
      <c r="R49" s="106">
        <f t="shared" si="63"/>
        <v>105898967.252</v>
      </c>
      <c r="S49" s="106">
        <f t="shared" si="63"/>
        <v>63468238.931999996</v>
      </c>
      <c r="T49" s="106">
        <f t="shared" si="63"/>
        <v>36800000</v>
      </c>
      <c r="U49" s="106">
        <f t="shared" si="63"/>
        <v>100268238.93200001</v>
      </c>
      <c r="V49" s="106">
        <f t="shared" si="63"/>
        <v>63468238.931999996</v>
      </c>
      <c r="W49" s="106">
        <f t="shared" si="63"/>
        <v>36800000</v>
      </c>
      <c r="X49" s="106">
        <f t="shared" si="63"/>
        <v>100268238.93200001</v>
      </c>
      <c r="Y49" s="106"/>
      <c r="Z49" s="106"/>
      <c r="AA49" s="106"/>
      <c r="AB49" s="106"/>
      <c r="AC49" s="106"/>
      <c r="AD49" s="106"/>
      <c r="AE49" s="106">
        <f t="shared" si="63"/>
        <v>421524849.29519999</v>
      </c>
      <c r="AF49" s="106">
        <f t="shared" si="63"/>
        <v>184000000</v>
      </c>
      <c r="AG49" s="106">
        <f t="shared" si="63"/>
        <v>605524849.29520011</v>
      </c>
      <c r="AH49" s="106">
        <f t="shared" si="63"/>
        <v>148723925.05680001</v>
      </c>
      <c r="AI49" s="106">
        <f t="shared" si="63"/>
        <v>36800000</v>
      </c>
      <c r="AJ49" s="106">
        <f t="shared" si="63"/>
        <v>185523925.05680001</v>
      </c>
      <c r="AK49" s="106">
        <f t="shared" si="63"/>
        <v>0</v>
      </c>
      <c r="AL49" s="106">
        <f t="shared" si="63"/>
        <v>0</v>
      </c>
      <c r="AM49" s="106">
        <f t="shared" si="63"/>
        <v>0</v>
      </c>
      <c r="AN49" s="106">
        <f t="shared" si="63"/>
        <v>0</v>
      </c>
      <c r="AO49" s="106">
        <f t="shared" si="63"/>
        <v>193494964.86720002</v>
      </c>
      <c r="AP49" s="106">
        <f t="shared" si="63"/>
        <v>147200000</v>
      </c>
      <c r="AQ49" s="106">
        <f t="shared" si="63"/>
        <v>340694964.86720002</v>
      </c>
      <c r="AR49" s="111">
        <f t="shared" si="47"/>
        <v>-79305959.371200085</v>
      </c>
      <c r="AS49" s="57">
        <f>AR49/AG49</f>
        <v>-0.13097061080731559</v>
      </c>
      <c r="AT49" s="56"/>
    </row>
    <row r="50" spans="1:46" ht="31.15" customHeight="1" thickBot="1" x14ac:dyDescent="0.25">
      <c r="B50" s="429" t="s">
        <v>298</v>
      </c>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1"/>
      <c r="AS50" s="55"/>
      <c r="AT50" s="55"/>
    </row>
    <row r="51" spans="1:46" ht="30.6" customHeight="1" thickBot="1" x14ac:dyDescent="0.25">
      <c r="A51" s="4"/>
      <c r="B51" s="429" t="s">
        <v>430</v>
      </c>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1"/>
      <c r="AS51" s="55"/>
      <c r="AT51" s="55"/>
    </row>
    <row r="52" spans="1:46" ht="45.6" customHeight="1" x14ac:dyDescent="0.2">
      <c r="A52" s="4"/>
      <c r="B52" s="439" t="s">
        <v>0</v>
      </c>
      <c r="C52" s="439" t="s">
        <v>55</v>
      </c>
      <c r="D52" s="439" t="s">
        <v>1</v>
      </c>
      <c r="E52" s="112" t="s">
        <v>56</v>
      </c>
      <c r="F52" s="439" t="s">
        <v>97</v>
      </c>
      <c r="G52" s="439"/>
      <c r="H52" s="439" t="s">
        <v>60</v>
      </c>
      <c r="I52" s="439"/>
      <c r="J52" s="436" t="s">
        <v>63</v>
      </c>
      <c r="K52" s="436"/>
      <c r="L52" s="436"/>
      <c r="M52" s="436" t="s">
        <v>64</v>
      </c>
      <c r="N52" s="436"/>
      <c r="O52" s="436"/>
      <c r="P52" s="436" t="s">
        <v>65</v>
      </c>
      <c r="Q52" s="457"/>
      <c r="R52" s="457"/>
      <c r="S52" s="461" t="s">
        <v>66</v>
      </c>
      <c r="T52" s="461"/>
      <c r="U52" s="461"/>
      <c r="V52" s="461" t="s">
        <v>107</v>
      </c>
      <c r="W52" s="461"/>
      <c r="X52" s="461"/>
      <c r="Y52" s="320"/>
      <c r="Z52" s="320"/>
      <c r="AA52" s="320"/>
      <c r="AB52" s="320"/>
      <c r="AC52" s="320"/>
      <c r="AD52" s="320"/>
      <c r="AE52" s="461" t="s">
        <v>67</v>
      </c>
      <c r="AF52" s="457"/>
      <c r="AG52" s="457"/>
      <c r="AH52" s="436" t="s">
        <v>68</v>
      </c>
      <c r="AI52" s="436"/>
      <c r="AJ52" s="436"/>
      <c r="AK52" s="436"/>
      <c r="AL52" s="436"/>
      <c r="AM52" s="436"/>
      <c r="AN52" s="436"/>
      <c r="AO52" s="436" t="s">
        <v>73</v>
      </c>
      <c r="AP52" s="460"/>
      <c r="AQ52" s="460"/>
      <c r="AR52" s="436" t="s">
        <v>74</v>
      </c>
      <c r="AS52" s="55"/>
      <c r="AT52" s="55"/>
    </row>
    <row r="53" spans="1:46" ht="31.15" customHeight="1" x14ac:dyDescent="0.2">
      <c r="A53" s="4"/>
      <c r="B53" s="444"/>
      <c r="C53" s="444"/>
      <c r="D53" s="444"/>
      <c r="E53" s="444" t="s">
        <v>57</v>
      </c>
      <c r="F53" s="462" t="s">
        <v>58</v>
      </c>
      <c r="G53" s="462" t="s">
        <v>59</v>
      </c>
      <c r="H53" s="464" t="s">
        <v>61</v>
      </c>
      <c r="I53" s="464" t="s">
        <v>61</v>
      </c>
      <c r="J53" s="433"/>
      <c r="K53" s="433"/>
      <c r="L53" s="433"/>
      <c r="M53" s="433"/>
      <c r="N53" s="433"/>
      <c r="O53" s="433"/>
      <c r="P53" s="452"/>
      <c r="Q53" s="452"/>
      <c r="R53" s="452"/>
      <c r="S53" s="448"/>
      <c r="T53" s="448"/>
      <c r="U53" s="448"/>
      <c r="V53" s="448"/>
      <c r="W53" s="448"/>
      <c r="X53" s="448"/>
      <c r="Y53" s="153"/>
      <c r="Z53" s="153"/>
      <c r="AA53" s="153"/>
      <c r="AB53" s="153"/>
      <c r="AC53" s="153"/>
      <c r="AD53" s="153"/>
      <c r="AE53" s="452"/>
      <c r="AF53" s="452"/>
      <c r="AG53" s="452"/>
      <c r="AH53" s="433" t="s">
        <v>234</v>
      </c>
      <c r="AI53" s="434"/>
      <c r="AJ53" s="434"/>
      <c r="AK53" s="433" t="s">
        <v>70</v>
      </c>
      <c r="AL53" s="435"/>
      <c r="AM53" s="435"/>
      <c r="AN53" s="435"/>
      <c r="AO53" s="458" t="s">
        <v>108</v>
      </c>
      <c r="AP53" s="458"/>
      <c r="AQ53" s="458"/>
      <c r="AR53" s="433"/>
      <c r="AS53" s="55"/>
      <c r="AT53" s="55"/>
    </row>
    <row r="54" spans="1:46" ht="52.9" customHeight="1" thickBot="1" x14ac:dyDescent="0.25">
      <c r="B54" s="445"/>
      <c r="C54" s="445"/>
      <c r="D54" s="445"/>
      <c r="E54" s="445"/>
      <c r="F54" s="463"/>
      <c r="G54" s="463"/>
      <c r="H54" s="465"/>
      <c r="I54" s="465"/>
      <c r="J54" s="114" t="s">
        <v>36</v>
      </c>
      <c r="K54" s="114" t="s">
        <v>37</v>
      </c>
      <c r="L54" s="114" t="s">
        <v>75</v>
      </c>
      <c r="M54" s="114" t="s">
        <v>36</v>
      </c>
      <c r="N54" s="114" t="s">
        <v>37</v>
      </c>
      <c r="O54" s="114" t="s">
        <v>75</v>
      </c>
      <c r="P54" s="114" t="s">
        <v>36</v>
      </c>
      <c r="Q54" s="114" t="s">
        <v>37</v>
      </c>
      <c r="R54" s="114" t="s">
        <v>75</v>
      </c>
      <c r="S54" s="114" t="s">
        <v>36</v>
      </c>
      <c r="T54" s="114" t="s">
        <v>37</v>
      </c>
      <c r="U54" s="114" t="s">
        <v>75</v>
      </c>
      <c r="V54" s="114" t="s">
        <v>36</v>
      </c>
      <c r="W54" s="114" t="s">
        <v>37</v>
      </c>
      <c r="X54" s="114" t="s">
        <v>75</v>
      </c>
      <c r="Y54" s="114"/>
      <c r="Z54" s="114"/>
      <c r="AA54" s="114"/>
      <c r="AB54" s="114"/>
      <c r="AC54" s="114"/>
      <c r="AD54" s="114"/>
      <c r="AE54" s="114" t="s">
        <v>36</v>
      </c>
      <c r="AF54" s="114" t="s">
        <v>37</v>
      </c>
      <c r="AG54" s="114" t="s">
        <v>75</v>
      </c>
      <c r="AH54" s="114" t="s">
        <v>36</v>
      </c>
      <c r="AI54" s="114" t="s">
        <v>37</v>
      </c>
      <c r="AJ54" s="114" t="s">
        <v>69</v>
      </c>
      <c r="AK54" s="114" t="s">
        <v>36</v>
      </c>
      <c r="AL54" s="114" t="s">
        <v>37</v>
      </c>
      <c r="AM54" s="114" t="s">
        <v>71</v>
      </c>
      <c r="AN54" s="114" t="s">
        <v>72</v>
      </c>
      <c r="AO54" s="114" t="s">
        <v>36</v>
      </c>
      <c r="AP54" s="114" t="s">
        <v>37</v>
      </c>
      <c r="AQ54" s="114" t="s">
        <v>75</v>
      </c>
      <c r="AR54" s="114"/>
      <c r="AS54" s="55"/>
      <c r="AT54" s="55"/>
    </row>
    <row r="55" spans="1:46" ht="59.25" customHeight="1" x14ac:dyDescent="0.25">
      <c r="B55" s="74">
        <v>2.1</v>
      </c>
      <c r="C55" s="437" t="s">
        <v>711</v>
      </c>
      <c r="D55" s="438"/>
      <c r="E55" s="75"/>
      <c r="F55" s="115"/>
      <c r="G55" s="115"/>
      <c r="H55" s="70"/>
      <c r="I55" s="70"/>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116"/>
      <c r="AS55" s="55"/>
      <c r="AT55" s="55"/>
    </row>
    <row r="56" spans="1:46" ht="23.45" customHeight="1" x14ac:dyDescent="0.25">
      <c r="B56" s="81"/>
      <c r="C56" s="82" t="s">
        <v>77</v>
      </c>
      <c r="D56" s="117"/>
      <c r="E56" s="117"/>
      <c r="F56" s="118"/>
      <c r="G56" s="118"/>
      <c r="H56" s="40"/>
      <c r="I56" s="40"/>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119"/>
      <c r="AS56" s="55"/>
      <c r="AT56" s="55"/>
    </row>
    <row r="57" spans="1:46" ht="113.25" customHeight="1" x14ac:dyDescent="0.2">
      <c r="B57" s="232" t="s">
        <v>3</v>
      </c>
      <c r="C57" s="344" t="s">
        <v>712</v>
      </c>
      <c r="D57" s="260"/>
      <c r="E57" s="235" t="s">
        <v>105</v>
      </c>
      <c r="F57" s="242" t="s">
        <v>79</v>
      </c>
      <c r="G57" s="236" t="s">
        <v>304</v>
      </c>
      <c r="H57" s="261">
        <v>2024</v>
      </c>
      <c r="I57" s="246">
        <v>2030</v>
      </c>
      <c r="J57" s="240">
        <f>SUM(J58:J62)</f>
        <v>3898780.56</v>
      </c>
      <c r="K57" s="240">
        <f>SUM(K58:K62)</f>
        <v>0</v>
      </c>
      <c r="L57" s="240">
        <f>J57+K57</f>
        <v>3898780.56</v>
      </c>
      <c r="M57" s="240">
        <f>SUM(M58:M62)</f>
        <v>0</v>
      </c>
      <c r="N57" s="240">
        <f>SUM(N58:N62)</f>
        <v>0</v>
      </c>
      <c r="O57" s="240">
        <f>M57+N57</f>
        <v>0</v>
      </c>
      <c r="P57" s="240">
        <f>SUM(P58:P62)</f>
        <v>4777620.42</v>
      </c>
      <c r="Q57" s="240">
        <f>SUM(Q58:Q62)</f>
        <v>0</v>
      </c>
      <c r="R57" s="240">
        <f t="shared" ref="R57:R80" si="64">SUM(P57:Q57)</f>
        <v>4777620.42</v>
      </c>
      <c r="S57" s="240">
        <f>SUM(S58:S62)</f>
        <v>2815364.16</v>
      </c>
      <c r="T57" s="240">
        <f>SUM(T58:T62)</f>
        <v>0</v>
      </c>
      <c r="U57" s="240">
        <f t="shared" ref="U57:U80" si="65">SUM(S57:T57)</f>
        <v>2815364.16</v>
      </c>
      <c r="V57" s="240">
        <f>SUM(V58:V62)</f>
        <v>2875812</v>
      </c>
      <c r="W57" s="240">
        <f>SUM(W58:W62)</f>
        <v>0</v>
      </c>
      <c r="X57" s="240">
        <f>V57+W57</f>
        <v>2875812</v>
      </c>
      <c r="Y57" s="240">
        <f>SUM(Y58:Y62)</f>
        <v>0</v>
      </c>
      <c r="Z57" s="240">
        <f>SUM(Z58:Z62)</f>
        <v>0</v>
      </c>
      <c r="AA57" s="240">
        <f t="shared" ref="AA57:AA62" si="66">Y57+Z57</f>
        <v>0</v>
      </c>
      <c r="AB57" s="240">
        <f>SUM(AB58:AB62)</f>
        <v>4198780.5600000005</v>
      </c>
      <c r="AC57" s="240">
        <f>SUM(AC58:AC62)</f>
        <v>0</v>
      </c>
      <c r="AD57" s="240">
        <f t="shared" ref="AD57:AD62" si="67">AB57+AC57</f>
        <v>4198780.5600000005</v>
      </c>
      <c r="AE57" s="240">
        <f t="shared" ref="AE57:AE80" si="68">J57+M57+P57+S57+V57+Y57+AB57</f>
        <v>18566357.700000003</v>
      </c>
      <c r="AF57" s="240">
        <f t="shared" ref="AF57:AF80" si="69">K57+N57+Q57+T57+W57+Z57+AC57</f>
        <v>0</v>
      </c>
      <c r="AG57" s="240">
        <f>AE57+AF57</f>
        <v>18566357.700000003</v>
      </c>
      <c r="AH57" s="240">
        <f>SUM(AH58:AH62)</f>
        <v>4566400.9800000004</v>
      </c>
      <c r="AI57" s="240">
        <f>SUM(AI58:AI62)</f>
        <v>0</v>
      </c>
      <c r="AJ57" s="240">
        <f>AH57+AI57</f>
        <v>4566400.9800000004</v>
      </c>
      <c r="AK57" s="240">
        <f>SUM(AK58:AK62)</f>
        <v>0</v>
      </c>
      <c r="AL57" s="240">
        <f>SUM(AL58:AL62)</f>
        <v>0</v>
      </c>
      <c r="AM57" s="249"/>
      <c r="AN57" s="249">
        <f>AK57+AL57</f>
        <v>0</v>
      </c>
      <c r="AO57" s="240">
        <f>SUM(AO58:AO62)</f>
        <v>5029956.7200000007</v>
      </c>
      <c r="AP57" s="240">
        <f>SUM(AP58:AP62)</f>
        <v>0</v>
      </c>
      <c r="AQ57" s="249">
        <f>AO57+AP57</f>
        <v>5029956.7200000007</v>
      </c>
      <c r="AR57" s="244">
        <f>SUM(AQ57,AN57,AJ57)-AG57</f>
        <v>-8970000.0000000019</v>
      </c>
      <c r="AS57" s="55"/>
      <c r="AT57" s="55"/>
    </row>
    <row r="58" spans="1:46" ht="113.25" customHeight="1" x14ac:dyDescent="0.2">
      <c r="B58" s="81" t="s">
        <v>151</v>
      </c>
      <c r="C58" s="120" t="s">
        <v>713</v>
      </c>
      <c r="D58" s="121"/>
      <c r="E58" s="184" t="s">
        <v>105</v>
      </c>
      <c r="F58" s="152" t="s">
        <v>79</v>
      </c>
      <c r="G58" s="1"/>
      <c r="H58" s="214">
        <v>2024</v>
      </c>
      <c r="I58" s="89">
        <v>2024</v>
      </c>
      <c r="J58" s="8">
        <v>3898780.56</v>
      </c>
      <c r="K58" s="7">
        <v>0</v>
      </c>
      <c r="L58" s="332">
        <f>SUM(J58:K58)</f>
        <v>3898780.56</v>
      </c>
      <c r="M58" s="8">
        <v>0</v>
      </c>
      <c r="N58" s="7">
        <v>0</v>
      </c>
      <c r="O58" s="332">
        <f>SUM(M58:N58)</f>
        <v>0</v>
      </c>
      <c r="P58" s="8">
        <v>0</v>
      </c>
      <c r="Q58" s="84">
        <v>0</v>
      </c>
      <c r="R58" s="332">
        <f t="shared" si="64"/>
        <v>0</v>
      </c>
      <c r="S58" s="8">
        <v>0</v>
      </c>
      <c r="T58" s="84">
        <v>0</v>
      </c>
      <c r="U58" s="332">
        <f t="shared" si="65"/>
        <v>0</v>
      </c>
      <c r="V58" s="8">
        <v>0</v>
      </c>
      <c r="W58" s="84">
        <v>0</v>
      </c>
      <c r="X58" s="332">
        <f>SUM(V58:W58)</f>
        <v>0</v>
      </c>
      <c r="Y58" s="84">
        <v>0</v>
      </c>
      <c r="Z58" s="84">
        <v>0</v>
      </c>
      <c r="AA58" s="332">
        <f t="shared" si="66"/>
        <v>0</v>
      </c>
      <c r="AB58" s="84">
        <v>0</v>
      </c>
      <c r="AC58" s="84">
        <v>0</v>
      </c>
      <c r="AD58" s="332">
        <f t="shared" si="67"/>
        <v>0</v>
      </c>
      <c r="AE58" s="8">
        <f t="shared" si="68"/>
        <v>3898780.56</v>
      </c>
      <c r="AF58" s="8">
        <f t="shared" si="69"/>
        <v>0</v>
      </c>
      <c r="AG58" s="332">
        <f>SUM(AE58:AF58)</f>
        <v>3898780.56</v>
      </c>
      <c r="AH58" s="8">
        <v>538780.56000000006</v>
      </c>
      <c r="AI58" s="84">
        <v>0</v>
      </c>
      <c r="AJ58" s="332">
        <f>SUM(AH58:AI58)</f>
        <v>538780.56000000006</v>
      </c>
      <c r="AK58" s="8">
        <v>0</v>
      </c>
      <c r="AL58" s="84">
        <v>0</v>
      </c>
      <c r="AM58" s="107"/>
      <c r="AN58" s="341">
        <f>AK58+AL58</f>
        <v>0</v>
      </c>
      <c r="AO58" s="107">
        <v>0</v>
      </c>
      <c r="AP58" s="107">
        <f t="shared" ref="AP58:AP61" si="70">SUM(AP59:AP63)</f>
        <v>0</v>
      </c>
      <c r="AQ58" s="341">
        <f>SUM(AO58:AP58)</f>
        <v>0</v>
      </c>
      <c r="AR58" s="90">
        <f t="shared" ref="AR58:AR81" si="71">SUM(AQ58+AN58+AJ58)-AG58</f>
        <v>-3360000</v>
      </c>
      <c r="AS58" s="55"/>
      <c r="AT58" s="55"/>
    </row>
    <row r="59" spans="1:46" ht="113.25" customHeight="1" x14ac:dyDescent="0.2">
      <c r="B59" s="81" t="s">
        <v>152</v>
      </c>
      <c r="C59" s="120" t="s">
        <v>299</v>
      </c>
      <c r="D59" s="121"/>
      <c r="E59" s="184" t="s">
        <v>105</v>
      </c>
      <c r="F59" s="152" t="s">
        <v>79</v>
      </c>
      <c r="G59" s="1" t="s">
        <v>300</v>
      </c>
      <c r="H59" s="214">
        <v>2026</v>
      </c>
      <c r="I59" s="89">
        <v>2026</v>
      </c>
      <c r="J59" s="8">
        <v>0</v>
      </c>
      <c r="K59" s="7">
        <v>0</v>
      </c>
      <c r="L59" s="332">
        <f>SUM(J59:K59)</f>
        <v>0</v>
      </c>
      <c r="M59" s="8">
        <v>0</v>
      </c>
      <c r="N59" s="7">
        <v>0</v>
      </c>
      <c r="O59" s="332">
        <f>SUM(M59:N59)</f>
        <v>0</v>
      </c>
      <c r="P59" s="8">
        <v>1962256.26</v>
      </c>
      <c r="Q59" s="84">
        <v>0</v>
      </c>
      <c r="R59" s="332">
        <f t="shared" si="64"/>
        <v>1962256.26</v>
      </c>
      <c r="S59" s="8">
        <v>0</v>
      </c>
      <c r="T59" s="84">
        <v>0</v>
      </c>
      <c r="U59" s="332">
        <f t="shared" si="65"/>
        <v>0</v>
      </c>
      <c r="V59" s="8">
        <v>0</v>
      </c>
      <c r="W59" s="84">
        <v>0</v>
      </c>
      <c r="X59" s="332">
        <f>SUM(V59:W59)</f>
        <v>0</v>
      </c>
      <c r="Y59" s="84">
        <v>0</v>
      </c>
      <c r="Z59" s="84">
        <v>0</v>
      </c>
      <c r="AA59" s="332">
        <f t="shared" si="66"/>
        <v>0</v>
      </c>
      <c r="AB59" s="84">
        <v>0</v>
      </c>
      <c r="AC59" s="84">
        <v>0</v>
      </c>
      <c r="AD59" s="332">
        <f t="shared" si="67"/>
        <v>0</v>
      </c>
      <c r="AE59" s="8">
        <f t="shared" si="68"/>
        <v>1962256.26</v>
      </c>
      <c r="AF59" s="8">
        <f t="shared" si="69"/>
        <v>0</v>
      </c>
      <c r="AG59" s="332">
        <f t="shared" ref="AG59:AG62" si="72">SUM(AE59:AF59)</f>
        <v>1962256.26</v>
      </c>
      <c r="AH59" s="8">
        <v>1212256.26</v>
      </c>
      <c r="AI59" s="84">
        <v>0</v>
      </c>
      <c r="AJ59" s="332">
        <f>SUM(AH59:AI59)</f>
        <v>1212256.26</v>
      </c>
      <c r="AK59" s="8">
        <v>0</v>
      </c>
      <c r="AL59" s="84">
        <v>0</v>
      </c>
      <c r="AM59" s="107"/>
      <c r="AN59" s="341">
        <f>AK59+AL59</f>
        <v>0</v>
      </c>
      <c r="AO59" s="107">
        <v>0</v>
      </c>
      <c r="AP59" s="107">
        <f t="shared" si="70"/>
        <v>0</v>
      </c>
      <c r="AQ59" s="341">
        <f t="shared" ref="AQ59:AQ62" si="73">SUM(AO59:AP59)</f>
        <v>0</v>
      </c>
      <c r="AR59" s="90">
        <f t="shared" si="71"/>
        <v>-750000</v>
      </c>
      <c r="AS59" s="55"/>
      <c r="AT59" s="55"/>
    </row>
    <row r="60" spans="1:46" ht="113.25" customHeight="1" x14ac:dyDescent="0.2">
      <c r="B60" s="81" t="s">
        <v>153</v>
      </c>
      <c r="C60" s="120" t="s">
        <v>714</v>
      </c>
      <c r="D60" s="121"/>
      <c r="E60" s="184" t="s">
        <v>105</v>
      </c>
      <c r="F60" s="152" t="s">
        <v>79</v>
      </c>
      <c r="G60" s="1"/>
      <c r="H60" s="214">
        <v>2026</v>
      </c>
      <c r="I60" s="89">
        <v>2027</v>
      </c>
      <c r="J60" s="8">
        <v>0</v>
      </c>
      <c r="K60" s="7">
        <v>0</v>
      </c>
      <c r="L60" s="332">
        <f>SUM(J60:K60)</f>
        <v>0</v>
      </c>
      <c r="M60" s="8">
        <v>0</v>
      </c>
      <c r="N60" s="7">
        <v>0</v>
      </c>
      <c r="O60" s="332">
        <f>SUM(M60:N60)</f>
        <v>0</v>
      </c>
      <c r="P60" s="8">
        <v>2815364.16</v>
      </c>
      <c r="Q60" s="84">
        <v>0</v>
      </c>
      <c r="R60" s="332">
        <f t="shared" si="64"/>
        <v>2815364.16</v>
      </c>
      <c r="S60" s="8">
        <v>2815364.16</v>
      </c>
      <c r="T60" s="84">
        <v>0</v>
      </c>
      <c r="U60" s="332">
        <f t="shared" si="65"/>
        <v>2815364.16</v>
      </c>
      <c r="V60" s="8">
        <v>0</v>
      </c>
      <c r="W60" s="84">
        <v>0</v>
      </c>
      <c r="X60" s="332">
        <f>SUM(V60:W60)</f>
        <v>0</v>
      </c>
      <c r="Y60" s="84">
        <v>0</v>
      </c>
      <c r="Z60" s="84">
        <v>0</v>
      </c>
      <c r="AA60" s="332">
        <f t="shared" si="66"/>
        <v>0</v>
      </c>
      <c r="AB60" s="84">
        <v>0</v>
      </c>
      <c r="AC60" s="84">
        <v>0</v>
      </c>
      <c r="AD60" s="332">
        <f t="shared" si="67"/>
        <v>0</v>
      </c>
      <c r="AE60" s="8">
        <f t="shared" si="68"/>
        <v>5630728.3200000003</v>
      </c>
      <c r="AF60" s="8">
        <f t="shared" si="69"/>
        <v>0</v>
      </c>
      <c r="AG60" s="332">
        <f t="shared" si="72"/>
        <v>5630728.3200000003</v>
      </c>
      <c r="AH60" s="8">
        <v>2815364.16</v>
      </c>
      <c r="AI60" s="84">
        <v>0</v>
      </c>
      <c r="AJ60" s="332">
        <f>SUM(AH60:AI60)</f>
        <v>2815364.16</v>
      </c>
      <c r="AK60" s="8">
        <v>0</v>
      </c>
      <c r="AL60" s="84">
        <v>0</v>
      </c>
      <c r="AM60" s="107"/>
      <c r="AN60" s="341">
        <f>AK60+AL60</f>
        <v>0</v>
      </c>
      <c r="AO60" s="107">
        <v>2815364.16</v>
      </c>
      <c r="AP60" s="107">
        <f t="shared" si="70"/>
        <v>0</v>
      </c>
      <c r="AQ60" s="341">
        <f t="shared" si="73"/>
        <v>2815364.16</v>
      </c>
      <c r="AR60" s="90">
        <f t="shared" si="71"/>
        <v>0</v>
      </c>
      <c r="AS60" s="55"/>
      <c r="AT60" s="55"/>
    </row>
    <row r="61" spans="1:46" ht="113.25" customHeight="1" x14ac:dyDescent="0.2">
      <c r="B61" s="81" t="s">
        <v>168</v>
      </c>
      <c r="C61" s="120" t="s">
        <v>715</v>
      </c>
      <c r="D61" s="121"/>
      <c r="E61" s="215" t="s">
        <v>105</v>
      </c>
      <c r="F61" s="152" t="s">
        <v>79</v>
      </c>
      <c r="G61" s="1" t="s">
        <v>301</v>
      </c>
      <c r="H61" s="214">
        <v>2028</v>
      </c>
      <c r="I61" s="89">
        <v>2028</v>
      </c>
      <c r="J61" s="8">
        <v>0</v>
      </c>
      <c r="K61" s="7">
        <v>0</v>
      </c>
      <c r="L61" s="332">
        <f t="shared" ref="L61:L62" si="74">SUM(J61:K61)</f>
        <v>0</v>
      </c>
      <c r="M61" s="8">
        <v>0</v>
      </c>
      <c r="N61" s="7">
        <v>0</v>
      </c>
      <c r="O61" s="332">
        <f t="shared" ref="O61:O62" si="75">SUM(M61:N61)</f>
        <v>0</v>
      </c>
      <c r="P61" s="8">
        <v>0</v>
      </c>
      <c r="Q61" s="84">
        <v>0</v>
      </c>
      <c r="R61" s="332">
        <f t="shared" si="64"/>
        <v>0</v>
      </c>
      <c r="S61" s="8">
        <v>0</v>
      </c>
      <c r="T61" s="84">
        <v>0</v>
      </c>
      <c r="U61" s="332">
        <f t="shared" si="65"/>
        <v>0</v>
      </c>
      <c r="V61" s="8">
        <v>2875812</v>
      </c>
      <c r="W61" s="84">
        <v>0</v>
      </c>
      <c r="X61" s="332">
        <f t="shared" ref="X61:X62" si="76">SUM(V61:W61)</f>
        <v>2875812</v>
      </c>
      <c r="Y61" s="84">
        <v>0</v>
      </c>
      <c r="Z61" s="84">
        <v>0</v>
      </c>
      <c r="AA61" s="332">
        <f t="shared" si="66"/>
        <v>0</v>
      </c>
      <c r="AB61" s="84">
        <v>0</v>
      </c>
      <c r="AC61" s="84">
        <v>0</v>
      </c>
      <c r="AD61" s="332">
        <f t="shared" si="67"/>
        <v>0</v>
      </c>
      <c r="AE61" s="8">
        <f t="shared" si="68"/>
        <v>2875812</v>
      </c>
      <c r="AF61" s="8">
        <f t="shared" si="69"/>
        <v>0</v>
      </c>
      <c r="AG61" s="332">
        <f t="shared" si="72"/>
        <v>2875812</v>
      </c>
      <c r="AH61" s="8">
        <v>0</v>
      </c>
      <c r="AI61" s="84">
        <v>0</v>
      </c>
      <c r="AJ61" s="332">
        <f t="shared" ref="AJ61:AJ62" si="77">SUM(AH61:AI61)</f>
        <v>0</v>
      </c>
      <c r="AK61" s="8">
        <v>0</v>
      </c>
      <c r="AL61" s="84">
        <v>0</v>
      </c>
      <c r="AM61" s="107"/>
      <c r="AN61" s="341">
        <f t="shared" ref="AN61:AN62" si="78">AK61+AL61</f>
        <v>0</v>
      </c>
      <c r="AO61" s="107">
        <v>1675812</v>
      </c>
      <c r="AP61" s="107">
        <f t="shared" si="70"/>
        <v>0</v>
      </c>
      <c r="AQ61" s="341">
        <f t="shared" si="73"/>
        <v>1675812</v>
      </c>
      <c r="AR61" s="90">
        <f t="shared" si="71"/>
        <v>-1200000</v>
      </c>
      <c r="AS61" s="55"/>
      <c r="AT61" s="55"/>
    </row>
    <row r="62" spans="1:46" ht="113.25" customHeight="1" x14ac:dyDescent="0.2">
      <c r="B62" s="81" t="s">
        <v>169</v>
      </c>
      <c r="C62" s="120" t="s">
        <v>302</v>
      </c>
      <c r="D62" s="121"/>
      <c r="E62" s="215" t="s">
        <v>105</v>
      </c>
      <c r="F62" s="152" t="s">
        <v>79</v>
      </c>
      <c r="G62" s="1" t="s">
        <v>303</v>
      </c>
      <c r="H62" s="214">
        <v>2030</v>
      </c>
      <c r="I62" s="89">
        <v>2030</v>
      </c>
      <c r="J62" s="8">
        <v>0</v>
      </c>
      <c r="K62" s="7">
        <v>0</v>
      </c>
      <c r="L62" s="332">
        <f t="shared" si="74"/>
        <v>0</v>
      </c>
      <c r="M62" s="8">
        <v>0</v>
      </c>
      <c r="N62" s="7">
        <v>0</v>
      </c>
      <c r="O62" s="332">
        <f t="shared" si="75"/>
        <v>0</v>
      </c>
      <c r="P62" s="8">
        <v>0</v>
      </c>
      <c r="Q62" s="84">
        <v>0</v>
      </c>
      <c r="R62" s="332">
        <f t="shared" si="64"/>
        <v>0</v>
      </c>
      <c r="S62" s="8">
        <v>0</v>
      </c>
      <c r="T62" s="84">
        <v>0</v>
      </c>
      <c r="U62" s="332">
        <f t="shared" si="65"/>
        <v>0</v>
      </c>
      <c r="V62" s="8">
        <v>0</v>
      </c>
      <c r="W62" s="84">
        <v>0</v>
      </c>
      <c r="X62" s="332">
        <f t="shared" si="76"/>
        <v>0</v>
      </c>
      <c r="Y62" s="84">
        <v>0</v>
      </c>
      <c r="Z62" s="84">
        <v>0</v>
      </c>
      <c r="AA62" s="332">
        <f t="shared" si="66"/>
        <v>0</v>
      </c>
      <c r="AB62" s="84">
        <v>4198780.5600000005</v>
      </c>
      <c r="AC62" s="84">
        <v>0</v>
      </c>
      <c r="AD62" s="332">
        <f t="shared" si="67"/>
        <v>4198780.5600000005</v>
      </c>
      <c r="AE62" s="8">
        <f t="shared" si="68"/>
        <v>4198780.5600000005</v>
      </c>
      <c r="AF62" s="8">
        <f t="shared" si="69"/>
        <v>0</v>
      </c>
      <c r="AG62" s="332">
        <f t="shared" si="72"/>
        <v>4198780.5600000005</v>
      </c>
      <c r="AH62" s="8">
        <v>0</v>
      </c>
      <c r="AI62" s="84">
        <v>0</v>
      </c>
      <c r="AJ62" s="332">
        <f t="shared" si="77"/>
        <v>0</v>
      </c>
      <c r="AK62" s="8">
        <v>0</v>
      </c>
      <c r="AL62" s="84">
        <v>0</v>
      </c>
      <c r="AM62" s="107"/>
      <c r="AN62" s="341">
        <f t="shared" si="78"/>
        <v>0</v>
      </c>
      <c r="AO62" s="107">
        <v>538780.56000000006</v>
      </c>
      <c r="AP62" s="107">
        <f>SUM(AP63:AP67)</f>
        <v>0</v>
      </c>
      <c r="AQ62" s="341">
        <f t="shared" si="73"/>
        <v>538780.56000000006</v>
      </c>
      <c r="AR62" s="90">
        <f t="shared" si="71"/>
        <v>-3660000.0000000005</v>
      </c>
      <c r="AS62" s="55"/>
      <c r="AT62" s="55"/>
    </row>
    <row r="63" spans="1:46" ht="132" customHeight="1" x14ac:dyDescent="0.2">
      <c r="B63" s="232" t="s">
        <v>4</v>
      </c>
      <c r="C63" s="259" t="s">
        <v>717</v>
      </c>
      <c r="D63" s="260"/>
      <c r="E63" s="261" t="s">
        <v>105</v>
      </c>
      <c r="F63" s="236" t="s">
        <v>79</v>
      </c>
      <c r="G63" s="236" t="s">
        <v>304</v>
      </c>
      <c r="H63" s="261">
        <v>2023</v>
      </c>
      <c r="I63" s="246">
        <v>2024</v>
      </c>
      <c r="J63" s="240">
        <f>SUM(J64:J68)</f>
        <v>3898780.56</v>
      </c>
      <c r="K63" s="240">
        <f>SUM(K64:K68)</f>
        <v>0</v>
      </c>
      <c r="L63" s="240">
        <f>J63+K63</f>
        <v>3898780.56</v>
      </c>
      <c r="M63" s="240">
        <f>SUM(M64:M68)</f>
        <v>0</v>
      </c>
      <c r="N63" s="240">
        <f>SUM(N64:N68)</f>
        <v>0</v>
      </c>
      <c r="O63" s="240">
        <f>M63+N63</f>
        <v>0</v>
      </c>
      <c r="P63" s="240">
        <f>SUM(P64:P68)</f>
        <v>1962256.26</v>
      </c>
      <c r="Q63" s="240">
        <f>SUM(Q64:Q68)</f>
        <v>0</v>
      </c>
      <c r="R63" s="240">
        <f t="shared" si="64"/>
        <v>1962256.26</v>
      </c>
      <c r="S63" s="240">
        <f>SUM(S64:S68)</f>
        <v>0</v>
      </c>
      <c r="T63" s="240">
        <f>SUM(T64:T68)</f>
        <v>0</v>
      </c>
      <c r="U63" s="240">
        <f t="shared" si="65"/>
        <v>0</v>
      </c>
      <c r="V63" s="240">
        <f>SUM(V64:V68)</f>
        <v>5691176.1600000001</v>
      </c>
      <c r="W63" s="240">
        <f>SUM(W64:W68)</f>
        <v>0</v>
      </c>
      <c r="X63" s="240">
        <f>V63+W63</f>
        <v>5691176.1600000001</v>
      </c>
      <c r="Y63" s="240">
        <f>SUM(Y64:Y68)</f>
        <v>0</v>
      </c>
      <c r="Z63" s="240">
        <f>SUM(Z64:Z68)</f>
        <v>0</v>
      </c>
      <c r="AA63" s="240">
        <f>Y63+Z63</f>
        <v>0</v>
      </c>
      <c r="AB63" s="240">
        <f>SUM(AB64:AB68)</f>
        <v>4198780.5600000005</v>
      </c>
      <c r="AC63" s="240">
        <f>SUM(AC64:AC68)</f>
        <v>0</v>
      </c>
      <c r="AD63" s="240">
        <f>AB63+AC63</f>
        <v>4198780.5600000005</v>
      </c>
      <c r="AE63" s="240">
        <f t="shared" si="68"/>
        <v>15750993.540000001</v>
      </c>
      <c r="AF63" s="240">
        <f t="shared" si="69"/>
        <v>0</v>
      </c>
      <c r="AG63" s="240">
        <f>AE63+AF63</f>
        <v>15750993.540000001</v>
      </c>
      <c r="AH63" s="240">
        <f>SUM(AH64:AH68)</f>
        <v>1751036.82</v>
      </c>
      <c r="AI63" s="240">
        <f>SUM(AI64:AI68)</f>
        <v>0</v>
      </c>
      <c r="AJ63" s="240">
        <f>AH63+AI63</f>
        <v>1751036.82</v>
      </c>
      <c r="AK63" s="240">
        <f t="shared" ref="AK63:AL63" si="79">SUM(AK64:AK68)</f>
        <v>0</v>
      </c>
      <c r="AL63" s="240">
        <f t="shared" si="79"/>
        <v>0</v>
      </c>
      <c r="AM63" s="249"/>
      <c r="AN63" s="249">
        <f>AK63+AL63</f>
        <v>0</v>
      </c>
      <c r="AO63" s="240">
        <f t="shared" ref="AO63:AP63" si="80">SUM(AO64:AO68)</f>
        <v>5029956.7200000007</v>
      </c>
      <c r="AP63" s="240">
        <f t="shared" si="80"/>
        <v>0</v>
      </c>
      <c r="AQ63" s="249">
        <f>AO63+AP63</f>
        <v>5029956.7200000007</v>
      </c>
      <c r="AR63" s="244">
        <f>SUM(AQ63+AN63+AJ63)-AG63</f>
        <v>-8970000</v>
      </c>
      <c r="AS63" s="55"/>
      <c r="AT63" s="55"/>
    </row>
    <row r="64" spans="1:46" ht="132" customHeight="1" x14ac:dyDescent="0.2">
      <c r="B64" s="81" t="s">
        <v>154</v>
      </c>
      <c r="C64" s="120" t="s">
        <v>716</v>
      </c>
      <c r="D64" s="121"/>
      <c r="E64" s="215" t="s">
        <v>105</v>
      </c>
      <c r="F64" s="1" t="s">
        <v>79</v>
      </c>
      <c r="G64" s="1"/>
      <c r="H64" s="214">
        <v>2024</v>
      </c>
      <c r="I64" s="89">
        <v>2024</v>
      </c>
      <c r="J64" s="8">
        <v>3898780.56</v>
      </c>
      <c r="K64" s="7">
        <v>0</v>
      </c>
      <c r="L64" s="332">
        <f>SUM(J64:K64)</f>
        <v>3898780.56</v>
      </c>
      <c r="M64" s="8">
        <v>0</v>
      </c>
      <c r="N64" s="7">
        <v>0</v>
      </c>
      <c r="O64" s="332">
        <f>SUM(M64:N64)</f>
        <v>0</v>
      </c>
      <c r="P64" s="8">
        <v>0</v>
      </c>
      <c r="Q64" s="7">
        <v>0</v>
      </c>
      <c r="R64" s="332">
        <f t="shared" si="64"/>
        <v>0</v>
      </c>
      <c r="S64" s="8">
        <v>0</v>
      </c>
      <c r="T64" s="84">
        <v>0</v>
      </c>
      <c r="U64" s="332">
        <f t="shared" si="65"/>
        <v>0</v>
      </c>
      <c r="V64" s="8">
        <v>0</v>
      </c>
      <c r="W64" s="84">
        <v>0</v>
      </c>
      <c r="X64" s="332">
        <f>SUM(V64:W64)</f>
        <v>0</v>
      </c>
      <c r="Y64" s="84">
        <v>0</v>
      </c>
      <c r="Z64" s="84">
        <v>0</v>
      </c>
      <c r="AA64" s="332">
        <f t="shared" ref="AA64:AA68" si="81">Y64+Z64</f>
        <v>0</v>
      </c>
      <c r="AB64" s="84">
        <v>0</v>
      </c>
      <c r="AC64" s="84">
        <v>0</v>
      </c>
      <c r="AD64" s="332">
        <f t="shared" ref="AD64:AD68" si="82">AB64+AC64</f>
        <v>0</v>
      </c>
      <c r="AE64" s="8">
        <f t="shared" si="68"/>
        <v>3898780.56</v>
      </c>
      <c r="AF64" s="8">
        <f t="shared" si="69"/>
        <v>0</v>
      </c>
      <c r="AG64" s="332">
        <f>SUM(AE64:AF64)</f>
        <v>3898780.56</v>
      </c>
      <c r="AH64" s="8">
        <v>538780.56000000006</v>
      </c>
      <c r="AI64" s="84">
        <v>0</v>
      </c>
      <c r="AJ64" s="332">
        <f>SUM(AH64:AI64)</f>
        <v>538780.56000000006</v>
      </c>
      <c r="AK64" s="8">
        <v>0</v>
      </c>
      <c r="AL64" s="84">
        <v>0</v>
      </c>
      <c r="AM64" s="107"/>
      <c r="AN64" s="341">
        <v>0</v>
      </c>
      <c r="AO64" s="107">
        <v>0</v>
      </c>
      <c r="AP64" s="107">
        <v>0</v>
      </c>
      <c r="AQ64" s="341">
        <f>SUM(AO64:AP64)</f>
        <v>0</v>
      </c>
      <c r="AR64" s="90">
        <f t="shared" si="71"/>
        <v>-3360000</v>
      </c>
      <c r="AS64" s="55"/>
      <c r="AT64" s="55"/>
    </row>
    <row r="65" spans="2:46" ht="102" customHeight="1" x14ac:dyDescent="0.2">
      <c r="B65" s="81" t="s">
        <v>155</v>
      </c>
      <c r="C65" s="120" t="s">
        <v>305</v>
      </c>
      <c r="D65" s="121"/>
      <c r="E65" s="215" t="s">
        <v>105</v>
      </c>
      <c r="F65" s="1" t="s">
        <v>79</v>
      </c>
      <c r="G65" s="1" t="s">
        <v>300</v>
      </c>
      <c r="H65" s="214">
        <v>2026</v>
      </c>
      <c r="I65" s="89">
        <v>2026</v>
      </c>
      <c r="J65" s="8">
        <v>0</v>
      </c>
      <c r="K65" s="7">
        <v>0</v>
      </c>
      <c r="L65" s="332">
        <f>SUM(J65:K65)</f>
        <v>0</v>
      </c>
      <c r="M65" s="8">
        <v>0</v>
      </c>
      <c r="N65" s="7">
        <v>0</v>
      </c>
      <c r="O65" s="332">
        <f>SUM(M65:N65)</f>
        <v>0</v>
      </c>
      <c r="P65" s="8">
        <v>1962256.26</v>
      </c>
      <c r="Q65" s="7">
        <v>0</v>
      </c>
      <c r="R65" s="332">
        <f t="shared" si="64"/>
        <v>1962256.26</v>
      </c>
      <c r="S65" s="8">
        <v>0</v>
      </c>
      <c r="T65" s="84">
        <v>0</v>
      </c>
      <c r="U65" s="332">
        <f t="shared" si="65"/>
        <v>0</v>
      </c>
      <c r="V65" s="8">
        <v>0</v>
      </c>
      <c r="W65" s="84">
        <v>0</v>
      </c>
      <c r="X65" s="332">
        <f>SUM(V65:W65)</f>
        <v>0</v>
      </c>
      <c r="Y65" s="84">
        <v>0</v>
      </c>
      <c r="Z65" s="84">
        <v>0</v>
      </c>
      <c r="AA65" s="332">
        <f t="shared" si="81"/>
        <v>0</v>
      </c>
      <c r="AB65" s="84">
        <v>0</v>
      </c>
      <c r="AC65" s="84">
        <v>0</v>
      </c>
      <c r="AD65" s="332">
        <f t="shared" si="82"/>
        <v>0</v>
      </c>
      <c r="AE65" s="8">
        <f t="shared" si="68"/>
        <v>1962256.26</v>
      </c>
      <c r="AF65" s="8">
        <f t="shared" si="69"/>
        <v>0</v>
      </c>
      <c r="AG65" s="332">
        <f>SUM(AE65:AF65)</f>
        <v>1962256.26</v>
      </c>
      <c r="AH65" s="8">
        <v>1212256.26</v>
      </c>
      <c r="AI65" s="84">
        <v>0</v>
      </c>
      <c r="AJ65" s="332">
        <f>SUM(AH65:AI65)</f>
        <v>1212256.26</v>
      </c>
      <c r="AK65" s="8">
        <v>0</v>
      </c>
      <c r="AL65" s="84">
        <v>0</v>
      </c>
      <c r="AM65" s="107"/>
      <c r="AN65" s="341">
        <v>0</v>
      </c>
      <c r="AO65" s="107">
        <v>0</v>
      </c>
      <c r="AP65" s="107">
        <v>0</v>
      </c>
      <c r="AQ65" s="341">
        <f t="shared" ref="AQ65:AQ68" si="83">SUM(AO65:AP65)</f>
        <v>0</v>
      </c>
      <c r="AR65" s="90">
        <f t="shared" si="71"/>
        <v>-750000</v>
      </c>
      <c r="AS65" s="55"/>
      <c r="AT65" s="55"/>
    </row>
    <row r="66" spans="2:46" ht="87" customHeight="1" x14ac:dyDescent="0.2">
      <c r="B66" s="81" t="s">
        <v>156</v>
      </c>
      <c r="C66" s="120" t="s">
        <v>718</v>
      </c>
      <c r="D66" s="121"/>
      <c r="E66" s="215" t="s">
        <v>105</v>
      </c>
      <c r="F66" s="1" t="s">
        <v>79</v>
      </c>
      <c r="G66" s="1"/>
      <c r="H66" s="214">
        <v>2028</v>
      </c>
      <c r="I66" s="89">
        <v>2028</v>
      </c>
      <c r="J66" s="8">
        <v>0</v>
      </c>
      <c r="K66" s="7">
        <v>0</v>
      </c>
      <c r="L66" s="332">
        <f>SUM(J66:K66)</f>
        <v>0</v>
      </c>
      <c r="M66" s="8">
        <v>0</v>
      </c>
      <c r="N66" s="7">
        <v>0</v>
      </c>
      <c r="O66" s="332">
        <f>SUM(M66:N66)</f>
        <v>0</v>
      </c>
      <c r="P66" s="8">
        <v>0</v>
      </c>
      <c r="Q66" s="7">
        <v>0</v>
      </c>
      <c r="R66" s="332">
        <f t="shared" si="64"/>
        <v>0</v>
      </c>
      <c r="S66" s="8">
        <v>0</v>
      </c>
      <c r="T66" s="84">
        <v>0</v>
      </c>
      <c r="U66" s="332">
        <f t="shared" si="65"/>
        <v>0</v>
      </c>
      <c r="V66" s="8">
        <v>2815364.16</v>
      </c>
      <c r="W66" s="84">
        <v>0</v>
      </c>
      <c r="X66" s="332">
        <f>SUM(V66:W66)</f>
        <v>2815364.16</v>
      </c>
      <c r="Y66" s="84">
        <v>0</v>
      </c>
      <c r="Z66" s="84">
        <v>0</v>
      </c>
      <c r="AA66" s="332">
        <f t="shared" si="81"/>
        <v>0</v>
      </c>
      <c r="AB66" s="84">
        <v>0</v>
      </c>
      <c r="AC66" s="84">
        <v>0</v>
      </c>
      <c r="AD66" s="332">
        <f t="shared" si="82"/>
        <v>0</v>
      </c>
      <c r="AE66" s="8">
        <f t="shared" si="68"/>
        <v>2815364.16</v>
      </c>
      <c r="AF66" s="8">
        <f t="shared" si="69"/>
        <v>0</v>
      </c>
      <c r="AG66" s="332">
        <f>SUM(AE66:AF66)</f>
        <v>2815364.16</v>
      </c>
      <c r="AH66" s="8">
        <v>0</v>
      </c>
      <c r="AI66" s="84">
        <v>0</v>
      </c>
      <c r="AJ66" s="332">
        <f>SUM(AH66:AI66)</f>
        <v>0</v>
      </c>
      <c r="AK66" s="8">
        <v>0</v>
      </c>
      <c r="AL66" s="84">
        <v>0</v>
      </c>
      <c r="AM66" s="107"/>
      <c r="AN66" s="341">
        <v>0</v>
      </c>
      <c r="AO66" s="107">
        <v>2815364.16</v>
      </c>
      <c r="AP66" s="107">
        <v>0</v>
      </c>
      <c r="AQ66" s="341">
        <f t="shared" si="83"/>
        <v>2815364.16</v>
      </c>
      <c r="AR66" s="90">
        <f t="shared" si="71"/>
        <v>0</v>
      </c>
      <c r="AS66" s="55"/>
      <c r="AT66" s="55"/>
    </row>
    <row r="67" spans="2:46" ht="94.5" customHeight="1" x14ac:dyDescent="0.2">
      <c r="B67" s="81" t="s">
        <v>157</v>
      </c>
      <c r="C67" s="161" t="s">
        <v>719</v>
      </c>
      <c r="D67" s="121"/>
      <c r="E67" s="215" t="s">
        <v>105</v>
      </c>
      <c r="F67" s="1" t="s">
        <v>79</v>
      </c>
      <c r="G67" s="1" t="s">
        <v>307</v>
      </c>
      <c r="H67" s="214">
        <v>2028</v>
      </c>
      <c r="I67" s="89">
        <v>2028</v>
      </c>
      <c r="J67" s="8">
        <v>0</v>
      </c>
      <c r="K67" s="7">
        <v>0</v>
      </c>
      <c r="L67" s="332">
        <f>SUM(J67:K67)</f>
        <v>0</v>
      </c>
      <c r="M67" s="8">
        <v>0</v>
      </c>
      <c r="N67" s="7">
        <v>0</v>
      </c>
      <c r="O67" s="332">
        <f>SUM(M67:N67)</f>
        <v>0</v>
      </c>
      <c r="P67" s="8">
        <v>0</v>
      </c>
      <c r="Q67" s="7">
        <v>0</v>
      </c>
      <c r="R67" s="332">
        <f t="shared" si="64"/>
        <v>0</v>
      </c>
      <c r="S67" s="8">
        <v>0</v>
      </c>
      <c r="T67" s="84">
        <v>0</v>
      </c>
      <c r="U67" s="332">
        <f t="shared" si="65"/>
        <v>0</v>
      </c>
      <c r="V67" s="8">
        <v>2875812</v>
      </c>
      <c r="W67" s="84">
        <v>0</v>
      </c>
      <c r="X67" s="332">
        <f>SUM(V67:W67)</f>
        <v>2875812</v>
      </c>
      <c r="Y67" s="84">
        <v>0</v>
      </c>
      <c r="Z67" s="84">
        <v>0</v>
      </c>
      <c r="AA67" s="332">
        <f t="shared" si="81"/>
        <v>0</v>
      </c>
      <c r="AB67" s="84">
        <v>0</v>
      </c>
      <c r="AC67" s="84">
        <v>0</v>
      </c>
      <c r="AD67" s="332">
        <f t="shared" si="82"/>
        <v>0</v>
      </c>
      <c r="AE67" s="8">
        <f t="shared" si="68"/>
        <v>2875812</v>
      </c>
      <c r="AF67" s="8">
        <f t="shared" si="69"/>
        <v>0</v>
      </c>
      <c r="AG67" s="332">
        <f>SUM(AE67:AF67)</f>
        <v>2875812</v>
      </c>
      <c r="AH67" s="8">
        <v>0</v>
      </c>
      <c r="AI67" s="84">
        <v>0</v>
      </c>
      <c r="AJ67" s="332">
        <f>SUM(AH67:AI67)</f>
        <v>0</v>
      </c>
      <c r="AK67" s="8">
        <v>0</v>
      </c>
      <c r="AL67" s="84">
        <v>0</v>
      </c>
      <c r="AM67" s="107"/>
      <c r="AN67" s="341">
        <v>0</v>
      </c>
      <c r="AO67" s="107">
        <v>1675812</v>
      </c>
      <c r="AP67" s="107">
        <v>0</v>
      </c>
      <c r="AQ67" s="341">
        <f t="shared" si="83"/>
        <v>1675812</v>
      </c>
      <c r="AR67" s="90">
        <f t="shared" si="71"/>
        <v>-1200000</v>
      </c>
      <c r="AS67" s="55"/>
      <c r="AT67" s="55"/>
    </row>
    <row r="68" spans="2:46" ht="94.5" customHeight="1" x14ac:dyDescent="0.2">
      <c r="B68" s="81" t="s">
        <v>720</v>
      </c>
      <c r="C68" s="120" t="s">
        <v>306</v>
      </c>
      <c r="D68" s="121"/>
      <c r="E68" s="215" t="s">
        <v>105</v>
      </c>
      <c r="F68" s="1" t="s">
        <v>79</v>
      </c>
      <c r="G68" s="1" t="s">
        <v>303</v>
      </c>
      <c r="H68" s="214">
        <v>2030</v>
      </c>
      <c r="I68" s="89">
        <v>2030</v>
      </c>
      <c r="J68" s="8">
        <v>0</v>
      </c>
      <c r="K68" s="7">
        <v>0</v>
      </c>
      <c r="L68" s="332">
        <f>SUM(J68:K68)</f>
        <v>0</v>
      </c>
      <c r="M68" s="8">
        <v>0</v>
      </c>
      <c r="N68" s="7">
        <v>0</v>
      </c>
      <c r="O68" s="332">
        <f>SUM(M68:N68)</f>
        <v>0</v>
      </c>
      <c r="P68" s="8">
        <v>0</v>
      </c>
      <c r="Q68" s="7">
        <v>0</v>
      </c>
      <c r="R68" s="332">
        <f t="shared" si="64"/>
        <v>0</v>
      </c>
      <c r="S68" s="8">
        <v>0</v>
      </c>
      <c r="T68" s="84">
        <v>0</v>
      </c>
      <c r="U68" s="332">
        <f t="shared" si="65"/>
        <v>0</v>
      </c>
      <c r="V68" s="8">
        <v>0</v>
      </c>
      <c r="W68" s="84">
        <v>0</v>
      </c>
      <c r="X68" s="332">
        <f>SUM(V68:W68)</f>
        <v>0</v>
      </c>
      <c r="Y68" s="84">
        <v>0</v>
      </c>
      <c r="Z68" s="84">
        <v>0</v>
      </c>
      <c r="AA68" s="332">
        <f t="shared" si="81"/>
        <v>0</v>
      </c>
      <c r="AB68" s="84">
        <v>4198780.5600000005</v>
      </c>
      <c r="AC68" s="84">
        <v>0</v>
      </c>
      <c r="AD68" s="332">
        <f t="shared" si="82"/>
        <v>4198780.5600000005</v>
      </c>
      <c r="AE68" s="8">
        <f t="shared" si="68"/>
        <v>4198780.5600000005</v>
      </c>
      <c r="AF68" s="8">
        <f t="shared" si="69"/>
        <v>0</v>
      </c>
      <c r="AG68" s="332">
        <f>SUM(AE68:AF68)</f>
        <v>4198780.5600000005</v>
      </c>
      <c r="AH68" s="8">
        <v>0</v>
      </c>
      <c r="AI68" s="84">
        <v>0</v>
      </c>
      <c r="AJ68" s="332">
        <f>SUM(AH68:AI68)</f>
        <v>0</v>
      </c>
      <c r="AK68" s="8">
        <v>0</v>
      </c>
      <c r="AL68" s="84">
        <v>0</v>
      </c>
      <c r="AM68" s="107"/>
      <c r="AN68" s="341">
        <v>0</v>
      </c>
      <c r="AO68" s="107">
        <v>538780.56000000006</v>
      </c>
      <c r="AP68" s="107">
        <v>0</v>
      </c>
      <c r="AQ68" s="341">
        <f t="shared" si="83"/>
        <v>538780.56000000006</v>
      </c>
      <c r="AR68" s="90">
        <f t="shared" si="71"/>
        <v>-3660000.0000000005</v>
      </c>
      <c r="AS68" s="55"/>
      <c r="AT68" s="55"/>
    </row>
    <row r="69" spans="2:46" ht="108.75" customHeight="1" x14ac:dyDescent="0.25">
      <c r="B69" s="262" t="s">
        <v>5</v>
      </c>
      <c r="C69" s="344" t="s">
        <v>721</v>
      </c>
      <c r="D69" s="263"/>
      <c r="E69" s="261" t="s">
        <v>105</v>
      </c>
      <c r="F69" s="236" t="s">
        <v>79</v>
      </c>
      <c r="G69" s="236" t="s">
        <v>304</v>
      </c>
      <c r="H69" s="261">
        <v>2023</v>
      </c>
      <c r="I69" s="246">
        <v>2024</v>
      </c>
      <c r="J69" s="240">
        <f>SUM(J70:J74)</f>
        <v>3898780.56</v>
      </c>
      <c r="K69" s="240">
        <f>SUM(K70:K74)</f>
        <v>0</v>
      </c>
      <c r="L69" s="240">
        <f>J69+K69</f>
        <v>3898780.56</v>
      </c>
      <c r="M69" s="240">
        <f>SUM(M70:M74)</f>
        <v>0</v>
      </c>
      <c r="N69" s="240">
        <f>SUM(N70:N74)</f>
        <v>0</v>
      </c>
      <c r="O69" s="240">
        <f>M69+N69</f>
        <v>0</v>
      </c>
      <c r="P69" s="240">
        <f>SUM(P70:P74)</f>
        <v>4777620.42</v>
      </c>
      <c r="Q69" s="240">
        <f>SUM(Q70:Q74)</f>
        <v>0</v>
      </c>
      <c r="R69" s="240">
        <f t="shared" si="64"/>
        <v>4777620.42</v>
      </c>
      <c r="S69" s="240">
        <f>SUM(S70:S74)</f>
        <v>2815364.16</v>
      </c>
      <c r="T69" s="240">
        <f>SUM(T70:T74)</f>
        <v>0</v>
      </c>
      <c r="U69" s="240">
        <f t="shared" si="65"/>
        <v>2815364.16</v>
      </c>
      <c r="V69" s="240">
        <f>SUM(V70:V74)</f>
        <v>2875812</v>
      </c>
      <c r="W69" s="240">
        <f>SUM(W70:W74)</f>
        <v>0</v>
      </c>
      <c r="X69" s="240">
        <f>V69+W69</f>
        <v>2875812</v>
      </c>
      <c r="Y69" s="240">
        <f>SUM(Y70:Y74)</f>
        <v>0</v>
      </c>
      <c r="Z69" s="240">
        <f>SUM(Z70:Z74)</f>
        <v>0</v>
      </c>
      <c r="AA69" s="240">
        <f>Y69+Z69</f>
        <v>0</v>
      </c>
      <c r="AB69" s="240">
        <f>SUM(AB70:AB74)</f>
        <v>4198780.5600000005</v>
      </c>
      <c r="AC69" s="240">
        <f>SUM(AC70:AC74)</f>
        <v>0</v>
      </c>
      <c r="AD69" s="240">
        <f>AB69+AC69</f>
        <v>4198780.5600000005</v>
      </c>
      <c r="AE69" s="240">
        <f t="shared" si="68"/>
        <v>18566357.700000003</v>
      </c>
      <c r="AF69" s="240">
        <f t="shared" si="69"/>
        <v>0</v>
      </c>
      <c r="AG69" s="240">
        <f>AE69+AF69</f>
        <v>18566357.700000003</v>
      </c>
      <c r="AH69" s="240">
        <f>SUM(AH70:AH74)</f>
        <v>4566400.9800000004</v>
      </c>
      <c r="AI69" s="240">
        <f>SUM(AI70:AI74)</f>
        <v>0</v>
      </c>
      <c r="AJ69" s="240">
        <f>AH69+AI69</f>
        <v>4566400.9800000004</v>
      </c>
      <c r="AK69" s="240">
        <f>SUM(AK70:AK74)</f>
        <v>0</v>
      </c>
      <c r="AL69" s="240">
        <f>SUM(AL70:AL74)</f>
        <v>0</v>
      </c>
      <c r="AM69" s="249"/>
      <c r="AN69" s="249">
        <f>AK69+AL69</f>
        <v>0</v>
      </c>
      <c r="AO69" s="240">
        <f>SUM(AO70:AO74)</f>
        <v>5029956.7200000007</v>
      </c>
      <c r="AP69" s="240">
        <f>SUM(AP70:AP74)</f>
        <v>0</v>
      </c>
      <c r="AQ69" s="249">
        <f>AO69+AP69</f>
        <v>5029956.7200000007</v>
      </c>
      <c r="AR69" s="244">
        <f>SUM(AQ69+AN69+AJ69)-AG69</f>
        <v>-8970000.0000000019</v>
      </c>
      <c r="AS69" s="55"/>
      <c r="AT69" s="55"/>
    </row>
    <row r="70" spans="2:46" ht="108.75" customHeight="1" x14ac:dyDescent="0.25">
      <c r="B70" s="124" t="s">
        <v>158</v>
      </c>
      <c r="C70" s="120" t="s">
        <v>722</v>
      </c>
      <c r="D70" s="125"/>
      <c r="E70" s="123" t="s">
        <v>105</v>
      </c>
      <c r="F70" s="1" t="s">
        <v>79</v>
      </c>
      <c r="G70" s="1"/>
      <c r="H70" s="214">
        <v>2024</v>
      </c>
      <c r="I70" s="89">
        <v>2024</v>
      </c>
      <c r="J70" s="8">
        <v>3898780.56</v>
      </c>
      <c r="K70" s="7">
        <v>0</v>
      </c>
      <c r="L70" s="332">
        <f>SUM(J70:K70)</f>
        <v>3898780.56</v>
      </c>
      <c r="M70" s="8">
        <v>0</v>
      </c>
      <c r="N70" s="7">
        <v>0</v>
      </c>
      <c r="O70" s="332">
        <f>SUM(M70:N70)</f>
        <v>0</v>
      </c>
      <c r="P70" s="8">
        <v>0</v>
      </c>
      <c r="Q70" s="7">
        <v>0</v>
      </c>
      <c r="R70" s="332">
        <f t="shared" si="64"/>
        <v>0</v>
      </c>
      <c r="S70" s="8">
        <v>0</v>
      </c>
      <c r="T70" s="84">
        <v>0</v>
      </c>
      <c r="U70" s="332">
        <f t="shared" si="65"/>
        <v>0</v>
      </c>
      <c r="V70" s="8">
        <v>0</v>
      </c>
      <c r="W70" s="84">
        <v>0</v>
      </c>
      <c r="X70" s="332">
        <f>SUM(V70:W70)</f>
        <v>0</v>
      </c>
      <c r="Y70" s="84">
        <v>0</v>
      </c>
      <c r="Z70" s="84">
        <v>0</v>
      </c>
      <c r="AA70" s="332">
        <f t="shared" ref="AA70:AA74" si="84">Y70+Z70</f>
        <v>0</v>
      </c>
      <c r="AB70" s="84">
        <v>0</v>
      </c>
      <c r="AC70" s="84">
        <v>0</v>
      </c>
      <c r="AD70" s="332">
        <f t="shared" ref="AD70:AD74" si="85">AB70+AC70</f>
        <v>0</v>
      </c>
      <c r="AE70" s="8">
        <f t="shared" si="68"/>
        <v>3898780.56</v>
      </c>
      <c r="AF70" s="8">
        <f t="shared" si="69"/>
        <v>0</v>
      </c>
      <c r="AG70" s="332">
        <f>SUM(AE70:AF70)</f>
        <v>3898780.56</v>
      </c>
      <c r="AH70" s="107">
        <v>538780.56000000006</v>
      </c>
      <c r="AI70" s="8">
        <v>0</v>
      </c>
      <c r="AJ70" s="332">
        <f>SUM(AH70:AI70)</f>
        <v>538780.56000000006</v>
      </c>
      <c r="AK70" s="8">
        <v>0</v>
      </c>
      <c r="AL70" s="84">
        <v>0</v>
      </c>
      <c r="AM70" s="107"/>
      <c r="AN70" s="341">
        <v>0</v>
      </c>
      <c r="AO70" s="107">
        <v>0</v>
      </c>
      <c r="AP70" s="107">
        <v>0</v>
      </c>
      <c r="AQ70" s="341">
        <f>SUM(AO70:AP70)</f>
        <v>0</v>
      </c>
      <c r="AR70" s="90">
        <f t="shared" si="71"/>
        <v>-3360000</v>
      </c>
      <c r="AS70" s="55"/>
      <c r="AT70" s="55"/>
    </row>
    <row r="71" spans="2:46" ht="108.75" customHeight="1" x14ac:dyDescent="0.25">
      <c r="B71" s="124" t="s">
        <v>159</v>
      </c>
      <c r="C71" s="86" t="s">
        <v>308</v>
      </c>
      <c r="D71" s="125"/>
      <c r="E71" s="123" t="s">
        <v>105</v>
      </c>
      <c r="F71" s="1" t="s">
        <v>79</v>
      </c>
      <c r="G71" s="1" t="s">
        <v>300</v>
      </c>
      <c r="H71" s="214">
        <v>2026</v>
      </c>
      <c r="I71" s="89">
        <v>2026</v>
      </c>
      <c r="J71" s="8">
        <v>0</v>
      </c>
      <c r="K71" s="7">
        <v>0</v>
      </c>
      <c r="L71" s="332">
        <f>SUM(J71:K71)</f>
        <v>0</v>
      </c>
      <c r="M71" s="8">
        <v>0</v>
      </c>
      <c r="N71" s="7">
        <v>0</v>
      </c>
      <c r="O71" s="332">
        <f>SUM(M71:N71)</f>
        <v>0</v>
      </c>
      <c r="P71" s="8">
        <v>1962256.26</v>
      </c>
      <c r="Q71" s="7">
        <v>0</v>
      </c>
      <c r="R71" s="332">
        <f t="shared" si="64"/>
        <v>1962256.26</v>
      </c>
      <c r="S71" s="8">
        <v>0</v>
      </c>
      <c r="T71" s="84">
        <v>0</v>
      </c>
      <c r="U71" s="332">
        <f t="shared" si="65"/>
        <v>0</v>
      </c>
      <c r="V71" s="8">
        <v>0</v>
      </c>
      <c r="W71" s="84">
        <v>0</v>
      </c>
      <c r="X71" s="332">
        <f>SUM(V71:W71)</f>
        <v>0</v>
      </c>
      <c r="Y71" s="84">
        <v>0</v>
      </c>
      <c r="Z71" s="84">
        <v>0</v>
      </c>
      <c r="AA71" s="332">
        <f t="shared" si="84"/>
        <v>0</v>
      </c>
      <c r="AB71" s="84">
        <v>0</v>
      </c>
      <c r="AC71" s="84">
        <v>0</v>
      </c>
      <c r="AD71" s="332">
        <f t="shared" si="85"/>
        <v>0</v>
      </c>
      <c r="AE71" s="8">
        <f t="shared" si="68"/>
        <v>1962256.26</v>
      </c>
      <c r="AF71" s="8">
        <f t="shared" si="69"/>
        <v>0</v>
      </c>
      <c r="AG71" s="332">
        <f>SUM(AE71:AF71)</f>
        <v>1962256.26</v>
      </c>
      <c r="AH71" s="107">
        <v>1212256.26</v>
      </c>
      <c r="AI71" s="8">
        <v>0</v>
      </c>
      <c r="AJ71" s="332">
        <f>SUM(AH71:AI71)</f>
        <v>1212256.26</v>
      </c>
      <c r="AK71" s="8">
        <v>0</v>
      </c>
      <c r="AL71" s="84">
        <v>0</v>
      </c>
      <c r="AM71" s="107"/>
      <c r="AN71" s="341">
        <v>0</v>
      </c>
      <c r="AO71" s="107">
        <v>0</v>
      </c>
      <c r="AP71" s="107">
        <v>0</v>
      </c>
      <c r="AQ71" s="341">
        <f t="shared" ref="AQ71:AQ80" si="86">SUM(AO71:AP71)</f>
        <v>0</v>
      </c>
      <c r="AR71" s="90">
        <f t="shared" si="71"/>
        <v>-750000</v>
      </c>
      <c r="AS71" s="55"/>
      <c r="AT71" s="55"/>
    </row>
    <row r="72" spans="2:46" ht="108.75" customHeight="1" x14ac:dyDescent="0.25">
      <c r="B72" s="124" t="s">
        <v>160</v>
      </c>
      <c r="C72" s="86" t="s">
        <v>723</v>
      </c>
      <c r="D72" s="125"/>
      <c r="E72" s="123" t="s">
        <v>105</v>
      </c>
      <c r="F72" s="1" t="s">
        <v>79</v>
      </c>
      <c r="G72" s="1"/>
      <c r="H72" s="214">
        <v>2026</v>
      </c>
      <c r="I72" s="89">
        <v>2027</v>
      </c>
      <c r="J72" s="8">
        <v>0</v>
      </c>
      <c r="K72" s="7">
        <v>0</v>
      </c>
      <c r="L72" s="332">
        <f>SUM(J72:K72)</f>
        <v>0</v>
      </c>
      <c r="M72" s="8">
        <v>0</v>
      </c>
      <c r="N72" s="7">
        <v>0</v>
      </c>
      <c r="O72" s="332">
        <f>SUM(M72:N72)</f>
        <v>0</v>
      </c>
      <c r="P72" s="8">
        <v>2815364.16</v>
      </c>
      <c r="Q72" s="7">
        <v>0</v>
      </c>
      <c r="R72" s="332">
        <f t="shared" si="64"/>
        <v>2815364.16</v>
      </c>
      <c r="S72" s="8">
        <v>2815364.16</v>
      </c>
      <c r="T72" s="84">
        <v>0</v>
      </c>
      <c r="U72" s="332">
        <f t="shared" si="65"/>
        <v>2815364.16</v>
      </c>
      <c r="V72" s="8">
        <v>0</v>
      </c>
      <c r="W72" s="84">
        <v>0</v>
      </c>
      <c r="X72" s="332">
        <f>SUM(V72:W72)</f>
        <v>0</v>
      </c>
      <c r="Y72" s="84">
        <v>0</v>
      </c>
      <c r="Z72" s="84">
        <v>0</v>
      </c>
      <c r="AA72" s="332">
        <f t="shared" si="84"/>
        <v>0</v>
      </c>
      <c r="AB72" s="84">
        <v>0</v>
      </c>
      <c r="AC72" s="84">
        <v>0</v>
      </c>
      <c r="AD72" s="332">
        <f t="shared" si="85"/>
        <v>0</v>
      </c>
      <c r="AE72" s="8">
        <f t="shared" si="68"/>
        <v>5630728.3200000003</v>
      </c>
      <c r="AF72" s="8">
        <f t="shared" si="69"/>
        <v>0</v>
      </c>
      <c r="AG72" s="332">
        <f>SUM(AE72:AF72)</f>
        <v>5630728.3200000003</v>
      </c>
      <c r="AH72" s="107">
        <v>2815364.16</v>
      </c>
      <c r="AI72" s="8">
        <v>0</v>
      </c>
      <c r="AJ72" s="332">
        <f>SUM(AH72:AI72)</f>
        <v>2815364.16</v>
      </c>
      <c r="AK72" s="8">
        <v>0</v>
      </c>
      <c r="AL72" s="84">
        <v>0</v>
      </c>
      <c r="AM72" s="107"/>
      <c r="AN72" s="341">
        <v>0</v>
      </c>
      <c r="AO72" s="107">
        <v>2815364.16</v>
      </c>
      <c r="AP72" s="107">
        <v>0</v>
      </c>
      <c r="AQ72" s="341">
        <f t="shared" si="86"/>
        <v>2815364.16</v>
      </c>
      <c r="AR72" s="90">
        <f t="shared" si="71"/>
        <v>0</v>
      </c>
      <c r="AS72" s="55"/>
      <c r="AT72" s="55"/>
    </row>
    <row r="73" spans="2:46" ht="108.75" customHeight="1" x14ac:dyDescent="0.25">
      <c r="B73" s="124" t="s">
        <v>161</v>
      </c>
      <c r="C73" s="120" t="s">
        <v>724</v>
      </c>
      <c r="D73" s="125"/>
      <c r="E73" s="123" t="s">
        <v>163</v>
      </c>
      <c r="F73" s="1" t="s">
        <v>79</v>
      </c>
      <c r="G73" s="1" t="s">
        <v>307</v>
      </c>
      <c r="H73" s="214">
        <v>2028</v>
      </c>
      <c r="I73" s="89">
        <v>2028</v>
      </c>
      <c r="J73" s="8">
        <v>0</v>
      </c>
      <c r="K73" s="7">
        <v>0</v>
      </c>
      <c r="L73" s="332">
        <f>SUM(J73:K73)</f>
        <v>0</v>
      </c>
      <c r="M73" s="8">
        <v>0</v>
      </c>
      <c r="N73" s="7">
        <v>0</v>
      </c>
      <c r="O73" s="332">
        <f>SUM(M73:N73)</f>
        <v>0</v>
      </c>
      <c r="P73" s="8">
        <v>0</v>
      </c>
      <c r="Q73" s="7">
        <v>0</v>
      </c>
      <c r="R73" s="332">
        <f t="shared" si="64"/>
        <v>0</v>
      </c>
      <c r="S73" s="8">
        <v>0</v>
      </c>
      <c r="T73" s="84">
        <v>0</v>
      </c>
      <c r="U73" s="332">
        <f t="shared" si="65"/>
        <v>0</v>
      </c>
      <c r="V73" s="8">
        <v>2875812</v>
      </c>
      <c r="W73" s="84">
        <v>0</v>
      </c>
      <c r="X73" s="332">
        <f>SUM(V73:W73)</f>
        <v>2875812</v>
      </c>
      <c r="Y73" s="84">
        <v>0</v>
      </c>
      <c r="Z73" s="84">
        <v>0</v>
      </c>
      <c r="AA73" s="332">
        <f t="shared" si="84"/>
        <v>0</v>
      </c>
      <c r="AB73" s="84">
        <v>0</v>
      </c>
      <c r="AC73" s="84">
        <v>0</v>
      </c>
      <c r="AD73" s="332">
        <f t="shared" si="85"/>
        <v>0</v>
      </c>
      <c r="AE73" s="8">
        <f t="shared" si="68"/>
        <v>2875812</v>
      </c>
      <c r="AF73" s="8">
        <f t="shared" si="69"/>
        <v>0</v>
      </c>
      <c r="AG73" s="332">
        <f>SUM(AE73:AF73)</f>
        <v>2875812</v>
      </c>
      <c r="AH73" s="107">
        <v>0</v>
      </c>
      <c r="AI73" s="8">
        <v>0</v>
      </c>
      <c r="AJ73" s="332">
        <f>SUM(AH73:AI73)</f>
        <v>0</v>
      </c>
      <c r="AK73" s="8">
        <v>0</v>
      </c>
      <c r="AL73" s="84">
        <v>0</v>
      </c>
      <c r="AM73" s="107"/>
      <c r="AN73" s="341">
        <v>0</v>
      </c>
      <c r="AO73" s="107">
        <v>1675812</v>
      </c>
      <c r="AP73" s="107">
        <v>0</v>
      </c>
      <c r="AQ73" s="341">
        <f t="shared" si="86"/>
        <v>1675812</v>
      </c>
      <c r="AR73" s="90">
        <f t="shared" si="71"/>
        <v>-1200000</v>
      </c>
      <c r="AS73" s="55"/>
      <c r="AT73" s="55"/>
    </row>
    <row r="74" spans="2:46" ht="53.25" customHeight="1" x14ac:dyDescent="0.25">
      <c r="B74" s="124" t="s">
        <v>162</v>
      </c>
      <c r="C74" s="86" t="s">
        <v>309</v>
      </c>
      <c r="D74" s="125"/>
      <c r="E74" s="123" t="s">
        <v>105</v>
      </c>
      <c r="F74" s="1" t="s">
        <v>79</v>
      </c>
      <c r="G74" s="1" t="s">
        <v>303</v>
      </c>
      <c r="H74" s="214">
        <v>2030</v>
      </c>
      <c r="I74" s="89">
        <v>2030</v>
      </c>
      <c r="J74" s="8">
        <v>0</v>
      </c>
      <c r="K74" s="7">
        <v>0</v>
      </c>
      <c r="L74" s="332">
        <f>SUM(J74:K74)</f>
        <v>0</v>
      </c>
      <c r="M74" s="8">
        <v>0</v>
      </c>
      <c r="N74" s="7">
        <v>0</v>
      </c>
      <c r="O74" s="332">
        <f>SUM(M74:N74)</f>
        <v>0</v>
      </c>
      <c r="P74" s="8">
        <v>0</v>
      </c>
      <c r="Q74" s="7">
        <v>0</v>
      </c>
      <c r="R74" s="332">
        <f t="shared" si="64"/>
        <v>0</v>
      </c>
      <c r="S74" s="8">
        <v>0</v>
      </c>
      <c r="T74" s="84">
        <v>0</v>
      </c>
      <c r="U74" s="332">
        <f t="shared" si="65"/>
        <v>0</v>
      </c>
      <c r="V74" s="8">
        <v>0</v>
      </c>
      <c r="W74" s="84">
        <v>0</v>
      </c>
      <c r="X74" s="332">
        <f>SUM(V74:W74)</f>
        <v>0</v>
      </c>
      <c r="Y74" s="84">
        <v>0</v>
      </c>
      <c r="Z74" s="84">
        <v>0</v>
      </c>
      <c r="AA74" s="332">
        <f t="shared" si="84"/>
        <v>0</v>
      </c>
      <c r="AB74" s="84">
        <v>4198780.5600000005</v>
      </c>
      <c r="AC74" s="84">
        <v>0</v>
      </c>
      <c r="AD74" s="332">
        <f t="shared" si="85"/>
        <v>4198780.5600000005</v>
      </c>
      <c r="AE74" s="8">
        <f t="shared" si="68"/>
        <v>4198780.5600000005</v>
      </c>
      <c r="AF74" s="8">
        <f t="shared" si="69"/>
        <v>0</v>
      </c>
      <c r="AG74" s="332">
        <f>SUM(AE74:AF74)</f>
        <v>4198780.5600000005</v>
      </c>
      <c r="AH74" s="107">
        <v>0</v>
      </c>
      <c r="AI74" s="8">
        <v>0</v>
      </c>
      <c r="AJ74" s="332">
        <f>SUM(AH74:AI74)</f>
        <v>0</v>
      </c>
      <c r="AK74" s="8">
        <v>0</v>
      </c>
      <c r="AL74" s="84">
        <v>0</v>
      </c>
      <c r="AM74" s="107"/>
      <c r="AN74" s="341">
        <v>0</v>
      </c>
      <c r="AO74" s="107">
        <v>538780.56000000006</v>
      </c>
      <c r="AP74" s="107">
        <v>0</v>
      </c>
      <c r="AQ74" s="341">
        <f t="shared" si="86"/>
        <v>538780.56000000006</v>
      </c>
      <c r="AR74" s="90">
        <f t="shared" si="71"/>
        <v>-3660000.0000000005</v>
      </c>
      <c r="AS74" s="55"/>
      <c r="AT74" s="55"/>
    </row>
    <row r="75" spans="2:46" ht="76.5" customHeight="1" x14ac:dyDescent="0.2">
      <c r="B75" s="232" t="s">
        <v>6</v>
      </c>
      <c r="C75" s="259" t="s">
        <v>725</v>
      </c>
      <c r="D75" s="260"/>
      <c r="E75" s="261" t="s">
        <v>105</v>
      </c>
      <c r="F75" s="236" t="s">
        <v>79</v>
      </c>
      <c r="G75" s="236" t="s">
        <v>304</v>
      </c>
      <c r="H75" s="261">
        <v>2024</v>
      </c>
      <c r="I75" s="246">
        <v>2030</v>
      </c>
      <c r="J75" s="240">
        <f>SUM(J76:J80)</f>
        <v>3898780.56</v>
      </c>
      <c r="K75" s="240">
        <f>SUM(K76:K80)</f>
        <v>0</v>
      </c>
      <c r="L75" s="240">
        <f>J75+K75</f>
        <v>3898780.56</v>
      </c>
      <c r="M75" s="240">
        <f>SUM(M76:M80)</f>
        <v>0</v>
      </c>
      <c r="N75" s="240">
        <f>SUM(N76:N80)</f>
        <v>0</v>
      </c>
      <c r="O75" s="240">
        <f>M75+N75</f>
        <v>0</v>
      </c>
      <c r="P75" s="240">
        <f>SUM(P76:P80)</f>
        <v>4777620.42</v>
      </c>
      <c r="Q75" s="240">
        <f>SUM(Q76:Q80)</f>
        <v>0</v>
      </c>
      <c r="R75" s="240">
        <f t="shared" si="64"/>
        <v>4777620.42</v>
      </c>
      <c r="S75" s="240">
        <f>SUM(S76:S80)</f>
        <v>2815364.16</v>
      </c>
      <c r="T75" s="240">
        <f>SUM(T76:T80)</f>
        <v>0</v>
      </c>
      <c r="U75" s="240">
        <f t="shared" si="65"/>
        <v>2815364.16</v>
      </c>
      <c r="V75" s="240">
        <f>SUM(V76:V80)</f>
        <v>2875812</v>
      </c>
      <c r="W75" s="240">
        <f>SUM(W76:W80)</f>
        <v>0</v>
      </c>
      <c r="X75" s="240">
        <f>V75+W75</f>
        <v>2875812</v>
      </c>
      <c r="Y75" s="240">
        <f>SUM(Y76:Y80)</f>
        <v>0</v>
      </c>
      <c r="Z75" s="240">
        <f>SUM(Z76:Z80)</f>
        <v>0</v>
      </c>
      <c r="AA75" s="240">
        <f>Y75+Z75</f>
        <v>0</v>
      </c>
      <c r="AB75" s="240">
        <f>SUM(AB76:AB80)</f>
        <v>4198780.5600000005</v>
      </c>
      <c r="AC75" s="240">
        <f>SUM(AC76:AC80)</f>
        <v>0</v>
      </c>
      <c r="AD75" s="240">
        <f>AB75+AC75</f>
        <v>4198780.5600000005</v>
      </c>
      <c r="AE75" s="240">
        <f t="shared" si="68"/>
        <v>18566357.700000003</v>
      </c>
      <c r="AF75" s="240">
        <f t="shared" si="69"/>
        <v>0</v>
      </c>
      <c r="AG75" s="240">
        <f>AE75+AF75</f>
        <v>18566357.700000003</v>
      </c>
      <c r="AH75" s="240">
        <f>SUM(AH76:AH77)</f>
        <v>1751036.82</v>
      </c>
      <c r="AI75" s="240">
        <f>SUM(AI76:AI77)</f>
        <v>0</v>
      </c>
      <c r="AJ75" s="240">
        <f>AH75+AI75</f>
        <v>1751036.82</v>
      </c>
      <c r="AK75" s="240">
        <f>SUM(AK76:AK77)</f>
        <v>0</v>
      </c>
      <c r="AL75" s="240">
        <f>SUM(AL76:AL77)</f>
        <v>0</v>
      </c>
      <c r="AM75" s="249"/>
      <c r="AN75" s="249">
        <f>AK75+AL75</f>
        <v>0</v>
      </c>
      <c r="AO75" s="240">
        <f>SUM(AO76:AO77)</f>
        <v>0</v>
      </c>
      <c r="AP75" s="240">
        <f>SUM(AP76:AP77)</f>
        <v>0</v>
      </c>
      <c r="AQ75" s="249">
        <f>AO75+AP75</f>
        <v>0</v>
      </c>
      <c r="AR75" s="244">
        <f>SUM(AQ75+AN75+AJ75)-AG75</f>
        <v>-16815320.880000003</v>
      </c>
      <c r="AS75" s="55"/>
      <c r="AT75" s="55"/>
    </row>
    <row r="76" spans="2:46" ht="76.5" customHeight="1" x14ac:dyDescent="0.2">
      <c r="B76" s="81" t="s">
        <v>164</v>
      </c>
      <c r="C76" s="86" t="s">
        <v>726</v>
      </c>
      <c r="D76" s="121"/>
      <c r="E76" s="88" t="s">
        <v>105</v>
      </c>
      <c r="F76" s="1" t="s">
        <v>79</v>
      </c>
      <c r="G76" s="1"/>
      <c r="H76" s="214">
        <v>2024</v>
      </c>
      <c r="I76" s="89">
        <v>2024</v>
      </c>
      <c r="J76" s="8">
        <v>3898780.56</v>
      </c>
      <c r="K76" s="7">
        <v>0</v>
      </c>
      <c r="L76" s="332">
        <f>SUM(J76:K76)</f>
        <v>3898780.56</v>
      </c>
      <c r="M76" s="8">
        <v>0</v>
      </c>
      <c r="N76" s="7">
        <v>0</v>
      </c>
      <c r="O76" s="332">
        <f>SUM(M76:N76)</f>
        <v>0</v>
      </c>
      <c r="P76" s="8">
        <v>0</v>
      </c>
      <c r="Q76" s="7">
        <v>0</v>
      </c>
      <c r="R76" s="332">
        <f t="shared" si="64"/>
        <v>0</v>
      </c>
      <c r="S76" s="8">
        <v>0</v>
      </c>
      <c r="T76" s="84">
        <v>0</v>
      </c>
      <c r="U76" s="332">
        <f t="shared" si="65"/>
        <v>0</v>
      </c>
      <c r="V76" s="8">
        <v>0</v>
      </c>
      <c r="W76" s="84">
        <v>0</v>
      </c>
      <c r="X76" s="332">
        <f>SUM(V76:W76)</f>
        <v>0</v>
      </c>
      <c r="Y76" s="84">
        <v>0</v>
      </c>
      <c r="Z76" s="84">
        <v>0</v>
      </c>
      <c r="AA76" s="332">
        <f t="shared" ref="AA76:AA80" si="87">Y76+Z76</f>
        <v>0</v>
      </c>
      <c r="AB76" s="84">
        <v>0</v>
      </c>
      <c r="AC76" s="84">
        <v>0</v>
      </c>
      <c r="AD76" s="332">
        <f t="shared" ref="AD76:AD80" si="88">AB76+AC76</f>
        <v>0</v>
      </c>
      <c r="AE76" s="8">
        <f t="shared" si="68"/>
        <v>3898780.56</v>
      </c>
      <c r="AF76" s="8">
        <f t="shared" si="69"/>
        <v>0</v>
      </c>
      <c r="AG76" s="332">
        <f>SUM(AE76:AF76)</f>
        <v>3898780.56</v>
      </c>
      <c r="AH76" s="107">
        <v>538780.56000000006</v>
      </c>
      <c r="AI76" s="107">
        <v>0</v>
      </c>
      <c r="AJ76" s="332">
        <f>SUM(AH76:AI76)</f>
        <v>538780.56000000006</v>
      </c>
      <c r="AK76" s="8">
        <v>0</v>
      </c>
      <c r="AL76" s="84">
        <v>0</v>
      </c>
      <c r="AM76" s="107"/>
      <c r="AN76" s="341">
        <v>0</v>
      </c>
      <c r="AO76" s="107">
        <v>0</v>
      </c>
      <c r="AP76" s="107">
        <v>0</v>
      </c>
      <c r="AQ76" s="341">
        <f t="shared" si="86"/>
        <v>0</v>
      </c>
      <c r="AR76" s="90">
        <f t="shared" si="71"/>
        <v>-3360000</v>
      </c>
      <c r="AS76" s="55"/>
      <c r="AT76" s="55"/>
    </row>
    <row r="77" spans="2:46" ht="76.5" customHeight="1" x14ac:dyDescent="0.2">
      <c r="B77" s="81" t="s">
        <v>165</v>
      </c>
      <c r="C77" s="86" t="s">
        <v>310</v>
      </c>
      <c r="D77" s="121"/>
      <c r="E77" s="88" t="s">
        <v>105</v>
      </c>
      <c r="F77" s="1" t="s">
        <v>79</v>
      </c>
      <c r="G77" s="1" t="s">
        <v>300</v>
      </c>
      <c r="H77" s="214">
        <v>2026</v>
      </c>
      <c r="I77" s="89">
        <v>2026</v>
      </c>
      <c r="J77" s="8">
        <v>0</v>
      </c>
      <c r="K77" s="7">
        <v>0</v>
      </c>
      <c r="L77" s="332">
        <f>SUM(J77:K77)</f>
        <v>0</v>
      </c>
      <c r="M77" s="8">
        <v>0</v>
      </c>
      <c r="N77" s="7">
        <v>0</v>
      </c>
      <c r="O77" s="332">
        <f>SUM(M77:N77)</f>
        <v>0</v>
      </c>
      <c r="P77" s="8">
        <v>1962256.26</v>
      </c>
      <c r="Q77" s="7">
        <v>0</v>
      </c>
      <c r="R77" s="332">
        <f t="shared" si="64"/>
        <v>1962256.26</v>
      </c>
      <c r="S77" s="8">
        <v>0</v>
      </c>
      <c r="T77" s="84">
        <v>0</v>
      </c>
      <c r="U77" s="332">
        <f t="shared" si="65"/>
        <v>0</v>
      </c>
      <c r="V77" s="8">
        <v>0</v>
      </c>
      <c r="W77" s="84">
        <v>0</v>
      </c>
      <c r="X77" s="332">
        <f>SUM(V77:W77)</f>
        <v>0</v>
      </c>
      <c r="Y77" s="84">
        <v>0</v>
      </c>
      <c r="Z77" s="84">
        <v>0</v>
      </c>
      <c r="AA77" s="332">
        <f t="shared" si="87"/>
        <v>0</v>
      </c>
      <c r="AB77" s="84">
        <v>0</v>
      </c>
      <c r="AC77" s="84">
        <v>0</v>
      </c>
      <c r="AD77" s="332">
        <f t="shared" si="88"/>
        <v>0</v>
      </c>
      <c r="AE77" s="8">
        <f t="shared" si="68"/>
        <v>1962256.26</v>
      </c>
      <c r="AF77" s="8">
        <f t="shared" si="69"/>
        <v>0</v>
      </c>
      <c r="AG77" s="332">
        <f>SUM(AE77:AF77)</f>
        <v>1962256.26</v>
      </c>
      <c r="AH77" s="107">
        <v>1212256.26</v>
      </c>
      <c r="AI77" s="107">
        <v>0</v>
      </c>
      <c r="AJ77" s="332">
        <f>SUM(AH77:AI77)</f>
        <v>1212256.26</v>
      </c>
      <c r="AK77" s="8">
        <v>0</v>
      </c>
      <c r="AL77" s="84">
        <v>0</v>
      </c>
      <c r="AM77" s="107"/>
      <c r="AN77" s="341">
        <v>0</v>
      </c>
      <c r="AO77" s="107">
        <v>0</v>
      </c>
      <c r="AP77" s="107">
        <v>0</v>
      </c>
      <c r="AQ77" s="341">
        <f t="shared" si="86"/>
        <v>0</v>
      </c>
      <c r="AR77" s="90">
        <f t="shared" si="71"/>
        <v>-750000</v>
      </c>
      <c r="AS77" s="55"/>
      <c r="AT77" s="55"/>
    </row>
    <row r="78" spans="2:46" ht="76.5" customHeight="1" x14ac:dyDescent="0.2">
      <c r="B78" s="81" t="s">
        <v>311</v>
      </c>
      <c r="C78" s="86" t="s">
        <v>727</v>
      </c>
      <c r="D78" s="121"/>
      <c r="E78" s="88" t="s">
        <v>105</v>
      </c>
      <c r="F78" s="1" t="s">
        <v>79</v>
      </c>
      <c r="G78" s="1"/>
      <c r="H78" s="214">
        <v>2026</v>
      </c>
      <c r="I78" s="89">
        <v>2027</v>
      </c>
      <c r="J78" s="8">
        <v>0</v>
      </c>
      <c r="K78" s="7">
        <v>0</v>
      </c>
      <c r="L78" s="332">
        <f t="shared" ref="L78:L80" si="89">SUM(J78:K78)</f>
        <v>0</v>
      </c>
      <c r="M78" s="8">
        <v>0</v>
      </c>
      <c r="N78" s="7">
        <v>0</v>
      </c>
      <c r="O78" s="332">
        <f t="shared" ref="O78:O80" si="90">SUM(M78:N78)</f>
        <v>0</v>
      </c>
      <c r="P78" s="8">
        <v>2815364.16</v>
      </c>
      <c r="Q78" s="7">
        <v>0</v>
      </c>
      <c r="R78" s="332">
        <f t="shared" si="64"/>
        <v>2815364.16</v>
      </c>
      <c r="S78" s="8">
        <v>2815364.16</v>
      </c>
      <c r="T78" s="84">
        <v>0</v>
      </c>
      <c r="U78" s="332">
        <f t="shared" si="65"/>
        <v>2815364.16</v>
      </c>
      <c r="V78" s="8">
        <v>0</v>
      </c>
      <c r="W78" s="84">
        <v>0</v>
      </c>
      <c r="X78" s="332">
        <f t="shared" ref="X78:X80" si="91">SUM(V78:W78)</f>
        <v>0</v>
      </c>
      <c r="Y78" s="84">
        <v>0</v>
      </c>
      <c r="Z78" s="84">
        <v>0</v>
      </c>
      <c r="AA78" s="332">
        <f t="shared" si="87"/>
        <v>0</v>
      </c>
      <c r="AB78" s="84">
        <v>0</v>
      </c>
      <c r="AC78" s="84">
        <v>0</v>
      </c>
      <c r="AD78" s="332">
        <f t="shared" si="88"/>
        <v>0</v>
      </c>
      <c r="AE78" s="8">
        <f t="shared" si="68"/>
        <v>5630728.3200000003</v>
      </c>
      <c r="AF78" s="8">
        <f t="shared" si="69"/>
        <v>0</v>
      </c>
      <c r="AG78" s="332">
        <f t="shared" ref="AG78:AG80" si="92">SUM(AE78:AF78)</f>
        <v>5630728.3200000003</v>
      </c>
      <c r="AH78" s="107">
        <v>2815364.16</v>
      </c>
      <c r="AI78" s="107">
        <v>0</v>
      </c>
      <c r="AJ78" s="332">
        <f t="shared" ref="AJ78:AJ80" si="93">SUM(AH78:AI78)</f>
        <v>2815364.16</v>
      </c>
      <c r="AK78" s="8">
        <v>0</v>
      </c>
      <c r="AL78" s="84">
        <v>0</v>
      </c>
      <c r="AM78" s="107"/>
      <c r="AN78" s="341">
        <v>0</v>
      </c>
      <c r="AO78" s="107">
        <v>2815364.16</v>
      </c>
      <c r="AP78" s="107">
        <v>0</v>
      </c>
      <c r="AQ78" s="341">
        <f t="shared" si="86"/>
        <v>2815364.16</v>
      </c>
      <c r="AR78" s="90">
        <f t="shared" si="71"/>
        <v>0</v>
      </c>
      <c r="AS78" s="55"/>
      <c r="AT78" s="55"/>
    </row>
    <row r="79" spans="2:46" ht="76.5" customHeight="1" x14ac:dyDescent="0.2">
      <c r="B79" s="81" t="s">
        <v>312</v>
      </c>
      <c r="C79" s="86" t="s">
        <v>728</v>
      </c>
      <c r="D79" s="121"/>
      <c r="E79" s="88" t="s">
        <v>105</v>
      </c>
      <c r="F79" s="1" t="s">
        <v>79</v>
      </c>
      <c r="G79" s="1" t="s">
        <v>307</v>
      </c>
      <c r="H79" s="214">
        <v>2028</v>
      </c>
      <c r="I79" s="89">
        <v>2028</v>
      </c>
      <c r="J79" s="8">
        <v>0</v>
      </c>
      <c r="K79" s="7">
        <v>0</v>
      </c>
      <c r="L79" s="332">
        <f t="shared" si="89"/>
        <v>0</v>
      </c>
      <c r="M79" s="8">
        <v>0</v>
      </c>
      <c r="N79" s="7">
        <v>0</v>
      </c>
      <c r="O79" s="332">
        <f t="shared" si="90"/>
        <v>0</v>
      </c>
      <c r="P79" s="8">
        <v>0</v>
      </c>
      <c r="Q79" s="7">
        <v>0</v>
      </c>
      <c r="R79" s="332">
        <f t="shared" si="64"/>
        <v>0</v>
      </c>
      <c r="S79" s="8">
        <v>0</v>
      </c>
      <c r="T79" s="84">
        <v>0</v>
      </c>
      <c r="U79" s="332">
        <f t="shared" si="65"/>
        <v>0</v>
      </c>
      <c r="V79" s="8">
        <v>2875812</v>
      </c>
      <c r="W79" s="84">
        <v>0</v>
      </c>
      <c r="X79" s="332">
        <f t="shared" si="91"/>
        <v>2875812</v>
      </c>
      <c r="Y79" s="84">
        <v>0</v>
      </c>
      <c r="Z79" s="84">
        <v>0</v>
      </c>
      <c r="AA79" s="332">
        <f t="shared" si="87"/>
        <v>0</v>
      </c>
      <c r="AB79" s="84">
        <v>0</v>
      </c>
      <c r="AC79" s="84">
        <v>0</v>
      </c>
      <c r="AD79" s="332">
        <f t="shared" si="88"/>
        <v>0</v>
      </c>
      <c r="AE79" s="8">
        <f t="shared" si="68"/>
        <v>2875812</v>
      </c>
      <c r="AF79" s="8">
        <f t="shared" si="69"/>
        <v>0</v>
      </c>
      <c r="AG79" s="332">
        <f t="shared" si="92"/>
        <v>2875812</v>
      </c>
      <c r="AH79" s="107">
        <v>0</v>
      </c>
      <c r="AI79" s="107">
        <v>0</v>
      </c>
      <c r="AJ79" s="332">
        <f t="shared" si="93"/>
        <v>0</v>
      </c>
      <c r="AK79" s="8">
        <v>0</v>
      </c>
      <c r="AL79" s="84">
        <v>0</v>
      </c>
      <c r="AM79" s="107"/>
      <c r="AN79" s="341">
        <v>0</v>
      </c>
      <c r="AO79" s="107">
        <v>1675812</v>
      </c>
      <c r="AP79" s="107">
        <v>0</v>
      </c>
      <c r="AQ79" s="341">
        <f t="shared" si="86"/>
        <v>1675812</v>
      </c>
      <c r="AR79" s="90">
        <f t="shared" si="71"/>
        <v>-1200000</v>
      </c>
      <c r="AS79" s="55"/>
      <c r="AT79" s="55"/>
    </row>
    <row r="80" spans="2:46" ht="76.5" customHeight="1" thickBot="1" x14ac:dyDescent="0.25">
      <c r="B80" s="81" t="s">
        <v>313</v>
      </c>
      <c r="C80" s="86" t="s">
        <v>314</v>
      </c>
      <c r="D80" s="121"/>
      <c r="E80" s="88" t="s">
        <v>105</v>
      </c>
      <c r="F80" s="1" t="s">
        <v>79</v>
      </c>
      <c r="G80" s="1" t="s">
        <v>303</v>
      </c>
      <c r="H80" s="214">
        <v>2030</v>
      </c>
      <c r="I80" s="89">
        <v>2030</v>
      </c>
      <c r="J80" s="8">
        <v>0</v>
      </c>
      <c r="K80" s="7">
        <v>0</v>
      </c>
      <c r="L80" s="332">
        <f t="shared" si="89"/>
        <v>0</v>
      </c>
      <c r="M80" s="8">
        <v>0</v>
      </c>
      <c r="N80" s="7">
        <v>0</v>
      </c>
      <c r="O80" s="332">
        <f t="shared" si="90"/>
        <v>0</v>
      </c>
      <c r="P80" s="8">
        <v>0</v>
      </c>
      <c r="Q80" s="7">
        <v>0</v>
      </c>
      <c r="R80" s="332">
        <f t="shared" si="64"/>
        <v>0</v>
      </c>
      <c r="S80" s="8">
        <v>0</v>
      </c>
      <c r="T80" s="84">
        <v>0</v>
      </c>
      <c r="U80" s="332">
        <f t="shared" si="65"/>
        <v>0</v>
      </c>
      <c r="V80" s="8">
        <v>0</v>
      </c>
      <c r="W80" s="84">
        <v>0</v>
      </c>
      <c r="X80" s="332">
        <f t="shared" si="91"/>
        <v>0</v>
      </c>
      <c r="Y80" s="84">
        <v>0</v>
      </c>
      <c r="Z80" s="84">
        <v>0</v>
      </c>
      <c r="AA80" s="332">
        <f t="shared" si="87"/>
        <v>0</v>
      </c>
      <c r="AB80" s="84">
        <v>4198780.5600000005</v>
      </c>
      <c r="AC80" s="84">
        <v>0</v>
      </c>
      <c r="AD80" s="332">
        <f t="shared" si="88"/>
        <v>4198780.5600000005</v>
      </c>
      <c r="AE80" s="8">
        <f t="shared" si="68"/>
        <v>4198780.5600000005</v>
      </c>
      <c r="AF80" s="8">
        <f t="shared" si="69"/>
        <v>0</v>
      </c>
      <c r="AG80" s="332">
        <f t="shared" si="92"/>
        <v>4198780.5600000005</v>
      </c>
      <c r="AH80" s="107">
        <v>0</v>
      </c>
      <c r="AI80" s="107">
        <v>0</v>
      </c>
      <c r="AJ80" s="332">
        <f t="shared" si="93"/>
        <v>0</v>
      </c>
      <c r="AK80" s="8">
        <v>0</v>
      </c>
      <c r="AL80" s="84">
        <v>0</v>
      </c>
      <c r="AM80" s="107"/>
      <c r="AN80" s="341">
        <v>0</v>
      </c>
      <c r="AO80" s="107">
        <v>538780.56000000006</v>
      </c>
      <c r="AP80" s="107">
        <v>0</v>
      </c>
      <c r="AQ80" s="341">
        <f t="shared" si="86"/>
        <v>538780.56000000006</v>
      </c>
      <c r="AR80" s="90">
        <f t="shared" si="71"/>
        <v>-3660000.0000000005</v>
      </c>
      <c r="AS80" s="55"/>
      <c r="AT80" s="55"/>
    </row>
    <row r="81" spans="2:51" s="4" customFormat="1" ht="30.75" customHeight="1" thickBot="1" x14ac:dyDescent="0.25">
      <c r="B81" s="189"/>
      <c r="C81" s="190" t="s">
        <v>25</v>
      </c>
      <c r="D81" s="138"/>
      <c r="E81" s="138"/>
      <c r="F81" s="109"/>
      <c r="G81" s="109"/>
      <c r="H81" s="105"/>
      <c r="I81" s="105"/>
      <c r="J81" s="106">
        <f>J75+J69+J63+J57</f>
        <v>15595122.24</v>
      </c>
      <c r="K81" s="106">
        <f t="shared" ref="K81:AQ81" si="94">K75+K69+K63+K57</f>
        <v>0</v>
      </c>
      <c r="L81" s="106">
        <f t="shared" si="94"/>
        <v>15595122.24</v>
      </c>
      <c r="M81" s="106">
        <f t="shared" si="94"/>
        <v>0</v>
      </c>
      <c r="N81" s="106">
        <f t="shared" si="94"/>
        <v>0</v>
      </c>
      <c r="O81" s="106">
        <f t="shared" si="94"/>
        <v>0</v>
      </c>
      <c r="P81" s="106">
        <f t="shared" si="94"/>
        <v>16295117.52</v>
      </c>
      <c r="Q81" s="106">
        <f t="shared" si="94"/>
        <v>0</v>
      </c>
      <c r="R81" s="106">
        <f t="shared" si="94"/>
        <v>16295117.52</v>
      </c>
      <c r="S81" s="106">
        <f t="shared" si="94"/>
        <v>8446092.4800000004</v>
      </c>
      <c r="T81" s="106">
        <f t="shared" si="94"/>
        <v>0</v>
      </c>
      <c r="U81" s="106">
        <f t="shared" si="94"/>
        <v>8446092.4800000004</v>
      </c>
      <c r="V81" s="106">
        <f t="shared" si="94"/>
        <v>14318612.16</v>
      </c>
      <c r="W81" s="106">
        <f t="shared" si="94"/>
        <v>0</v>
      </c>
      <c r="X81" s="106">
        <f t="shared" si="94"/>
        <v>14318612.16</v>
      </c>
      <c r="Y81" s="106">
        <f t="shared" si="94"/>
        <v>0</v>
      </c>
      <c r="Z81" s="106">
        <f t="shared" si="94"/>
        <v>0</v>
      </c>
      <c r="AA81" s="106">
        <f t="shared" si="94"/>
        <v>0</v>
      </c>
      <c r="AB81" s="106">
        <f t="shared" si="94"/>
        <v>16795122.240000002</v>
      </c>
      <c r="AC81" s="106">
        <f t="shared" si="94"/>
        <v>0</v>
      </c>
      <c r="AD81" s="106">
        <f t="shared" si="94"/>
        <v>16795122.240000002</v>
      </c>
      <c r="AE81" s="106">
        <f t="shared" si="94"/>
        <v>71450066.640000015</v>
      </c>
      <c r="AF81" s="106">
        <f t="shared" si="94"/>
        <v>0</v>
      </c>
      <c r="AG81" s="106">
        <f t="shared" si="94"/>
        <v>71450066.640000015</v>
      </c>
      <c r="AH81" s="106">
        <f t="shared" si="94"/>
        <v>12634875.600000001</v>
      </c>
      <c r="AI81" s="106">
        <f t="shared" si="94"/>
        <v>0</v>
      </c>
      <c r="AJ81" s="106">
        <f t="shared" si="94"/>
        <v>12634875.600000001</v>
      </c>
      <c r="AK81" s="106">
        <f t="shared" si="94"/>
        <v>0</v>
      </c>
      <c r="AL81" s="106">
        <f t="shared" si="94"/>
        <v>0</v>
      </c>
      <c r="AM81" s="106">
        <f t="shared" si="94"/>
        <v>0</v>
      </c>
      <c r="AN81" s="106">
        <f t="shared" si="94"/>
        <v>0</v>
      </c>
      <c r="AO81" s="106">
        <f t="shared" si="94"/>
        <v>15089870.160000002</v>
      </c>
      <c r="AP81" s="106">
        <f t="shared" si="94"/>
        <v>0</v>
      </c>
      <c r="AQ81" s="106">
        <f t="shared" si="94"/>
        <v>15089870.160000002</v>
      </c>
      <c r="AR81" s="111">
        <f t="shared" si="71"/>
        <v>-43725320.88000001</v>
      </c>
      <c r="AS81" s="56"/>
      <c r="AT81" s="58"/>
      <c r="AU81" s="13"/>
      <c r="AV81" s="13"/>
      <c r="AW81" s="13"/>
      <c r="AX81" s="13"/>
      <c r="AY81" s="13"/>
    </row>
    <row r="82" spans="2:51" ht="87" customHeight="1" x14ac:dyDescent="0.25">
      <c r="B82" s="130">
        <v>2.2000000000000002</v>
      </c>
      <c r="C82" s="437" t="s">
        <v>729</v>
      </c>
      <c r="D82" s="438"/>
      <c r="E82" s="75"/>
      <c r="F82" s="115"/>
      <c r="G82" s="115"/>
      <c r="H82" s="115"/>
      <c r="I82" s="115"/>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2"/>
      <c r="AS82" s="55"/>
      <c r="AT82" s="55"/>
      <c r="AU82" s="14"/>
      <c r="AV82" s="14"/>
      <c r="AW82" s="14"/>
      <c r="AX82" s="14"/>
      <c r="AY82" s="14"/>
    </row>
    <row r="83" spans="2:51" ht="36.75" customHeight="1" x14ac:dyDescent="0.25">
      <c r="B83" s="124"/>
      <c r="C83" s="82" t="s">
        <v>77</v>
      </c>
      <c r="D83" s="117"/>
      <c r="E83" s="117"/>
      <c r="F83" s="118"/>
      <c r="G83" s="118"/>
      <c r="H83" s="118"/>
      <c r="I83" s="118"/>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90"/>
      <c r="AS83" s="55"/>
      <c r="AT83" s="55"/>
    </row>
    <row r="84" spans="2:51" ht="134.25" customHeight="1" x14ac:dyDescent="0.2">
      <c r="B84" s="262" t="s">
        <v>8</v>
      </c>
      <c r="C84" s="345" t="s">
        <v>730</v>
      </c>
      <c r="D84" s="260"/>
      <c r="E84" s="235" t="s">
        <v>325</v>
      </c>
      <c r="F84" s="236" t="s">
        <v>323</v>
      </c>
      <c r="G84" s="236" t="s">
        <v>324</v>
      </c>
      <c r="H84" s="261">
        <v>2024</v>
      </c>
      <c r="I84" s="246">
        <v>2030</v>
      </c>
      <c r="J84" s="239">
        <f>SUM(J85:J92)</f>
        <v>8875032.2400000002</v>
      </c>
      <c r="K84" s="239">
        <f>SUM(K85:K92)</f>
        <v>0</v>
      </c>
      <c r="L84" s="268">
        <f>J84+K84</f>
        <v>8875032.2400000002</v>
      </c>
      <c r="M84" s="239">
        <f>SUM(M85:M92)</f>
        <v>2744852.64</v>
      </c>
      <c r="N84" s="239">
        <f>SUM(N85:N92)</f>
        <v>0</v>
      </c>
      <c r="O84" s="268">
        <f>M84+N84</f>
        <v>2744852.64</v>
      </c>
      <c r="P84" s="239">
        <f>SUM(P85:P92)</f>
        <v>10445652.870000001</v>
      </c>
      <c r="Q84" s="239">
        <f>SUM(Q85:Q92)</f>
        <v>0</v>
      </c>
      <c r="R84" s="268">
        <f>P84+Q84</f>
        <v>10445652.870000001</v>
      </c>
      <c r="S84" s="239">
        <f>SUM(S85:S92)</f>
        <v>8259367.6200000001</v>
      </c>
      <c r="T84" s="239">
        <f>SUM(T85:T92)</f>
        <v>0</v>
      </c>
      <c r="U84" s="268">
        <f>S84+T84</f>
        <v>8259367.6200000001</v>
      </c>
      <c r="V84" s="239">
        <f>SUM(V85:V92)</f>
        <v>8990326.9800000004</v>
      </c>
      <c r="W84" s="239">
        <f>SUM(W85:W92)</f>
        <v>0</v>
      </c>
      <c r="X84" s="268">
        <f>V84+W84</f>
        <v>8990326.9800000004</v>
      </c>
      <c r="Y84" s="268">
        <f>SUM(Y85:Y92)</f>
        <v>6114514.9800000004</v>
      </c>
      <c r="Z84" s="268">
        <f>SUM(Z85:Z92)</f>
        <v>0</v>
      </c>
      <c r="AA84" s="268">
        <f t="shared" ref="AA84:AA108" si="95">Y84+Z84</f>
        <v>6114514.9800000004</v>
      </c>
      <c r="AB84" s="268">
        <f>SUM(AB85:AB92)</f>
        <v>10412863.98</v>
      </c>
      <c r="AC84" s="268">
        <f>SUM(AC85:AC92)</f>
        <v>0</v>
      </c>
      <c r="AD84" s="268">
        <f t="shared" ref="AD84:AD108" si="96">AB84+AC84</f>
        <v>10412863.98</v>
      </c>
      <c r="AE84" s="268">
        <f t="shared" ref="AE84:AF99" si="97">J84+M84+P84+S84+V84+Y84+AB84</f>
        <v>55842611.310000002</v>
      </c>
      <c r="AF84" s="268">
        <f t="shared" si="97"/>
        <v>0</v>
      </c>
      <c r="AG84" s="268">
        <f t="shared" ref="AG84:AG92" si="98">AE84+AF84</f>
        <v>55842611.310000002</v>
      </c>
      <c r="AH84" s="239">
        <f>SUM(AH85:AH92)</f>
        <v>17199537.75</v>
      </c>
      <c r="AI84" s="239">
        <f>SUM(AI85:AI90)</f>
        <v>0</v>
      </c>
      <c r="AJ84" s="268">
        <f>AH84+AI84</f>
        <v>17199537.75</v>
      </c>
      <c r="AK84" s="239">
        <f>SUM(AK85:AK90)</f>
        <v>0</v>
      </c>
      <c r="AL84" s="239">
        <f>SUM(AL85:AL90)</f>
        <v>0</v>
      </c>
      <c r="AM84" s="268"/>
      <c r="AN84" s="249">
        <f>AK84+AL84</f>
        <v>0</v>
      </c>
      <c r="AO84" s="239">
        <f>SUM(AO85:AO92)</f>
        <v>19653073.560000002</v>
      </c>
      <c r="AP84" s="239">
        <f>SUM(AP85:AP90)</f>
        <v>0</v>
      </c>
      <c r="AQ84" s="249">
        <f>SUM(AO84:AP84)</f>
        <v>19653073.560000002</v>
      </c>
      <c r="AR84" s="244">
        <f>SUM(AQ84+AN84+AJ84)-AG84</f>
        <v>-18990000</v>
      </c>
      <c r="AS84" s="55"/>
      <c r="AT84" s="55"/>
    </row>
    <row r="85" spans="2:51" ht="104.25" customHeight="1" x14ac:dyDescent="0.2">
      <c r="B85" s="124" t="s">
        <v>732</v>
      </c>
      <c r="C85" s="86" t="s">
        <v>731</v>
      </c>
      <c r="D85" s="121"/>
      <c r="E85" s="88" t="s">
        <v>105</v>
      </c>
      <c r="F85" s="1" t="s">
        <v>79</v>
      </c>
      <c r="G85" s="1"/>
      <c r="H85" s="214">
        <v>2024</v>
      </c>
      <c r="I85" s="89">
        <v>2024</v>
      </c>
      <c r="J85" s="7">
        <v>6730179.5999999996</v>
      </c>
      <c r="K85" s="7">
        <v>0</v>
      </c>
      <c r="L85" s="346">
        <f t="shared" ref="L85:L92" si="99">J85+K85</f>
        <v>6730179.5999999996</v>
      </c>
      <c r="M85" s="7">
        <v>0</v>
      </c>
      <c r="N85" s="7">
        <v>0</v>
      </c>
      <c r="O85" s="346">
        <f t="shared" ref="O85:O92" si="100">SUM(M85:N85)</f>
        <v>0</v>
      </c>
      <c r="P85" s="135">
        <v>0</v>
      </c>
      <c r="Q85" s="7">
        <v>0</v>
      </c>
      <c r="R85" s="346">
        <f t="shared" ref="R85:R92" si="101">SUM(P85:Q85)</f>
        <v>0</v>
      </c>
      <c r="S85" s="135">
        <v>0</v>
      </c>
      <c r="T85" s="134">
        <v>0</v>
      </c>
      <c r="U85" s="346">
        <f t="shared" ref="U85:U92" si="102">SUM(S85:T85)</f>
        <v>0</v>
      </c>
      <c r="V85" s="135">
        <v>0</v>
      </c>
      <c r="W85" s="134">
        <v>0</v>
      </c>
      <c r="X85" s="346">
        <f t="shared" ref="X85:X92" si="103">SUM(V85:W85)</f>
        <v>0</v>
      </c>
      <c r="Y85" s="134">
        <v>0</v>
      </c>
      <c r="Z85" s="134">
        <v>0</v>
      </c>
      <c r="AA85" s="346">
        <f t="shared" si="95"/>
        <v>0</v>
      </c>
      <c r="AB85" s="134">
        <v>0</v>
      </c>
      <c r="AC85" s="134">
        <v>0</v>
      </c>
      <c r="AD85" s="346">
        <f t="shared" si="96"/>
        <v>0</v>
      </c>
      <c r="AE85" s="135">
        <f t="shared" si="97"/>
        <v>6730179.5999999996</v>
      </c>
      <c r="AF85" s="135">
        <f t="shared" si="97"/>
        <v>0</v>
      </c>
      <c r="AG85" s="346">
        <f t="shared" si="98"/>
        <v>6730179.5999999996</v>
      </c>
      <c r="AH85" s="107">
        <v>5530179.5999999996</v>
      </c>
      <c r="AI85" s="8">
        <f t="shared" ref="AI85:AI90" si="104">N85+Q85+T85+W85+AF85</f>
        <v>0</v>
      </c>
      <c r="AJ85" s="346">
        <f t="shared" ref="AJ85:AJ92" si="105">SUM(AH85:AI85)</f>
        <v>5530179.5999999996</v>
      </c>
      <c r="AK85" s="8">
        <v>0</v>
      </c>
      <c r="AL85" s="84">
        <v>0</v>
      </c>
      <c r="AM85" s="134"/>
      <c r="AN85" s="341">
        <v>0</v>
      </c>
      <c r="AO85" s="135">
        <v>0</v>
      </c>
      <c r="AP85" s="134">
        <v>0</v>
      </c>
      <c r="AQ85" s="341">
        <f t="shared" ref="AQ85:AQ92" si="106">SUM(AO85:AP85)</f>
        <v>0</v>
      </c>
      <c r="AR85" s="90">
        <f t="shared" ref="AR85:AR92" si="107">SUM(AQ85+AN85+AJ85)-AG85</f>
        <v>-1200000</v>
      </c>
      <c r="AS85" s="55"/>
      <c r="AT85" s="55"/>
    </row>
    <row r="86" spans="2:51" ht="134.25" customHeight="1" x14ac:dyDescent="0.2">
      <c r="B86" s="124" t="s">
        <v>733</v>
      </c>
      <c r="C86" s="86" t="s">
        <v>315</v>
      </c>
      <c r="D86" s="121"/>
      <c r="E86" s="88" t="s">
        <v>105</v>
      </c>
      <c r="F86" s="1" t="s">
        <v>79</v>
      </c>
      <c r="G86" s="1" t="s">
        <v>316</v>
      </c>
      <c r="H86" s="214">
        <v>2026</v>
      </c>
      <c r="I86" s="89">
        <v>2026</v>
      </c>
      <c r="J86" s="7">
        <v>0</v>
      </c>
      <c r="K86" s="7">
        <v>0</v>
      </c>
      <c r="L86" s="346">
        <f t="shared" si="99"/>
        <v>0</v>
      </c>
      <c r="M86" s="7">
        <v>0</v>
      </c>
      <c r="N86" s="7">
        <v>0</v>
      </c>
      <c r="O86" s="346">
        <f t="shared" si="100"/>
        <v>0</v>
      </c>
      <c r="P86" s="135">
        <v>2186285.25</v>
      </c>
      <c r="Q86" s="7">
        <v>0</v>
      </c>
      <c r="R86" s="346">
        <f t="shared" si="101"/>
        <v>2186285.25</v>
      </c>
      <c r="S86" s="135">
        <v>0</v>
      </c>
      <c r="T86" s="134">
        <v>0</v>
      </c>
      <c r="U86" s="346">
        <f t="shared" si="102"/>
        <v>0</v>
      </c>
      <c r="V86" s="135">
        <v>0</v>
      </c>
      <c r="W86" s="134">
        <v>0</v>
      </c>
      <c r="X86" s="346">
        <f t="shared" si="103"/>
        <v>0</v>
      </c>
      <c r="Y86" s="134">
        <v>0</v>
      </c>
      <c r="Z86" s="134">
        <v>0</v>
      </c>
      <c r="AA86" s="346">
        <f t="shared" si="95"/>
        <v>0</v>
      </c>
      <c r="AB86" s="134">
        <v>0</v>
      </c>
      <c r="AC86" s="134">
        <v>0</v>
      </c>
      <c r="AD86" s="346">
        <f t="shared" si="96"/>
        <v>0</v>
      </c>
      <c r="AE86" s="135">
        <f t="shared" si="97"/>
        <v>2186285.25</v>
      </c>
      <c r="AF86" s="135">
        <f t="shared" si="97"/>
        <v>0</v>
      </c>
      <c r="AG86" s="346">
        <f t="shared" si="98"/>
        <v>2186285.25</v>
      </c>
      <c r="AH86" s="107">
        <v>1436285.25</v>
      </c>
      <c r="AI86" s="8">
        <f t="shared" si="104"/>
        <v>0</v>
      </c>
      <c r="AJ86" s="346">
        <f t="shared" si="105"/>
        <v>1436285.25</v>
      </c>
      <c r="AK86" s="8">
        <v>0</v>
      </c>
      <c r="AL86" s="84">
        <v>0</v>
      </c>
      <c r="AM86" s="134"/>
      <c r="AN86" s="341">
        <v>0</v>
      </c>
      <c r="AO86" s="135">
        <v>0</v>
      </c>
      <c r="AP86" s="134">
        <v>0</v>
      </c>
      <c r="AQ86" s="341">
        <f t="shared" si="106"/>
        <v>0</v>
      </c>
      <c r="AR86" s="90">
        <f t="shared" si="107"/>
        <v>-750000</v>
      </c>
      <c r="AS86" s="55"/>
      <c r="AT86" s="55"/>
    </row>
    <row r="87" spans="2:51" ht="134.25" customHeight="1" x14ac:dyDescent="0.2">
      <c r="B87" s="124" t="s">
        <v>734</v>
      </c>
      <c r="C87" s="133" t="s">
        <v>317</v>
      </c>
      <c r="D87" s="121"/>
      <c r="E87" s="88" t="s">
        <v>105</v>
      </c>
      <c r="F87" s="1" t="s">
        <v>79</v>
      </c>
      <c r="G87" s="1"/>
      <c r="H87" s="214">
        <v>2026</v>
      </c>
      <c r="I87" s="89">
        <v>2027</v>
      </c>
      <c r="J87" s="7">
        <v>0</v>
      </c>
      <c r="K87" s="7">
        <v>0</v>
      </c>
      <c r="L87" s="346">
        <f t="shared" si="99"/>
        <v>0</v>
      </c>
      <c r="M87" s="7">
        <v>0</v>
      </c>
      <c r="N87" s="7">
        <v>0</v>
      </c>
      <c r="O87" s="346">
        <f t="shared" si="100"/>
        <v>0</v>
      </c>
      <c r="P87" s="135">
        <v>2144852.64</v>
      </c>
      <c r="Q87" s="7">
        <v>0</v>
      </c>
      <c r="R87" s="346">
        <f t="shared" si="101"/>
        <v>2144852.64</v>
      </c>
      <c r="S87" s="135">
        <v>2144852.64</v>
      </c>
      <c r="T87" s="134">
        <v>0</v>
      </c>
      <c r="U87" s="346">
        <f t="shared" si="102"/>
        <v>2144852.64</v>
      </c>
      <c r="V87" s="135">
        <v>0</v>
      </c>
      <c r="W87" s="134">
        <v>0</v>
      </c>
      <c r="X87" s="346">
        <f t="shared" si="103"/>
        <v>0</v>
      </c>
      <c r="Y87" s="134">
        <v>0</v>
      </c>
      <c r="Z87" s="134">
        <v>0</v>
      </c>
      <c r="AA87" s="346">
        <f t="shared" si="95"/>
        <v>0</v>
      </c>
      <c r="AB87" s="134">
        <v>0</v>
      </c>
      <c r="AC87" s="134">
        <v>0</v>
      </c>
      <c r="AD87" s="346">
        <f t="shared" si="96"/>
        <v>0</v>
      </c>
      <c r="AE87" s="135">
        <f t="shared" si="97"/>
        <v>4289705.28</v>
      </c>
      <c r="AF87" s="135">
        <f t="shared" si="97"/>
        <v>0</v>
      </c>
      <c r="AG87" s="346">
        <f t="shared" si="98"/>
        <v>4289705.28</v>
      </c>
      <c r="AH87" s="107">
        <v>2144852.64</v>
      </c>
      <c r="AI87" s="8">
        <f t="shared" si="104"/>
        <v>0</v>
      </c>
      <c r="AJ87" s="346">
        <f t="shared" si="105"/>
        <v>2144852.64</v>
      </c>
      <c r="AK87" s="8">
        <v>0</v>
      </c>
      <c r="AL87" s="84">
        <v>0</v>
      </c>
      <c r="AM87" s="134"/>
      <c r="AN87" s="341">
        <v>0</v>
      </c>
      <c r="AO87" s="135">
        <v>2144852.64</v>
      </c>
      <c r="AP87" s="134">
        <v>0</v>
      </c>
      <c r="AQ87" s="341">
        <f t="shared" si="106"/>
        <v>2144852.64</v>
      </c>
      <c r="AR87" s="90">
        <f t="shared" si="107"/>
        <v>0</v>
      </c>
      <c r="AS87" s="55"/>
      <c r="AT87" s="55"/>
    </row>
    <row r="88" spans="2:51" ht="134.25" customHeight="1" x14ac:dyDescent="0.2">
      <c r="B88" s="124" t="s">
        <v>735</v>
      </c>
      <c r="C88" s="133" t="s">
        <v>740</v>
      </c>
      <c r="D88" s="121"/>
      <c r="E88" s="88" t="s">
        <v>105</v>
      </c>
      <c r="F88" s="1" t="s">
        <v>79</v>
      </c>
      <c r="G88" s="1" t="s">
        <v>307</v>
      </c>
      <c r="H88" s="214">
        <v>2028</v>
      </c>
      <c r="I88" s="89">
        <v>2028</v>
      </c>
      <c r="J88" s="7">
        <v>0</v>
      </c>
      <c r="K88" s="7">
        <v>0</v>
      </c>
      <c r="L88" s="346">
        <f t="shared" si="99"/>
        <v>0</v>
      </c>
      <c r="M88" s="7">
        <v>0</v>
      </c>
      <c r="N88" s="7">
        <v>0</v>
      </c>
      <c r="O88" s="346">
        <f t="shared" si="100"/>
        <v>0</v>
      </c>
      <c r="P88" s="135">
        <v>0</v>
      </c>
      <c r="Q88" s="7">
        <v>0</v>
      </c>
      <c r="R88" s="346">
        <f t="shared" si="101"/>
        <v>0</v>
      </c>
      <c r="S88" s="135">
        <v>0</v>
      </c>
      <c r="T88" s="134">
        <v>0</v>
      </c>
      <c r="U88" s="346">
        <f t="shared" si="102"/>
        <v>0</v>
      </c>
      <c r="V88" s="135">
        <v>2875812</v>
      </c>
      <c r="W88" s="134">
        <v>0</v>
      </c>
      <c r="X88" s="346">
        <f t="shared" si="103"/>
        <v>2875812</v>
      </c>
      <c r="Y88" s="134">
        <v>0</v>
      </c>
      <c r="Z88" s="134">
        <v>0</v>
      </c>
      <c r="AA88" s="346">
        <f t="shared" si="95"/>
        <v>0</v>
      </c>
      <c r="AB88" s="134">
        <v>0</v>
      </c>
      <c r="AC88" s="134">
        <v>0</v>
      </c>
      <c r="AD88" s="346">
        <f t="shared" si="96"/>
        <v>0</v>
      </c>
      <c r="AE88" s="135">
        <f t="shared" si="97"/>
        <v>2875812</v>
      </c>
      <c r="AF88" s="135">
        <f t="shared" si="97"/>
        <v>0</v>
      </c>
      <c r="AG88" s="346">
        <f t="shared" si="98"/>
        <v>2875812</v>
      </c>
      <c r="AH88" s="107">
        <v>0</v>
      </c>
      <c r="AI88" s="8">
        <f t="shared" si="104"/>
        <v>0</v>
      </c>
      <c r="AJ88" s="346">
        <f t="shared" si="105"/>
        <v>0</v>
      </c>
      <c r="AK88" s="8">
        <v>0</v>
      </c>
      <c r="AL88" s="84">
        <v>0</v>
      </c>
      <c r="AM88" s="134"/>
      <c r="AN88" s="341">
        <v>0</v>
      </c>
      <c r="AO88" s="135">
        <v>1675812</v>
      </c>
      <c r="AP88" s="134">
        <v>0</v>
      </c>
      <c r="AQ88" s="341">
        <f t="shared" si="106"/>
        <v>1675812</v>
      </c>
      <c r="AR88" s="90">
        <f t="shared" si="107"/>
        <v>-1200000</v>
      </c>
      <c r="AS88" s="55"/>
      <c r="AT88" s="55"/>
    </row>
    <row r="89" spans="2:51" ht="134.25" customHeight="1" x14ac:dyDescent="0.2">
      <c r="B89" s="124" t="s">
        <v>169</v>
      </c>
      <c r="C89" s="133" t="s">
        <v>318</v>
      </c>
      <c r="D89" s="121"/>
      <c r="E89" s="88" t="s">
        <v>105</v>
      </c>
      <c r="F89" s="1" t="s">
        <v>79</v>
      </c>
      <c r="G89" s="1"/>
      <c r="H89" s="214">
        <v>2030</v>
      </c>
      <c r="I89" s="89">
        <v>2030</v>
      </c>
      <c r="J89" s="7">
        <v>0</v>
      </c>
      <c r="K89" s="7">
        <v>0</v>
      </c>
      <c r="L89" s="346">
        <f t="shared" si="99"/>
        <v>0</v>
      </c>
      <c r="M89" s="7">
        <v>0</v>
      </c>
      <c r="N89" s="7">
        <v>0</v>
      </c>
      <c r="O89" s="346">
        <f t="shared" si="100"/>
        <v>0</v>
      </c>
      <c r="P89" s="135">
        <v>0</v>
      </c>
      <c r="Q89" s="7">
        <v>0</v>
      </c>
      <c r="R89" s="346">
        <f t="shared" si="101"/>
        <v>0</v>
      </c>
      <c r="S89" s="135">
        <v>0</v>
      </c>
      <c r="T89" s="134">
        <v>0</v>
      </c>
      <c r="U89" s="346">
        <f t="shared" si="102"/>
        <v>0</v>
      </c>
      <c r="V89" s="135">
        <v>0</v>
      </c>
      <c r="W89" s="134">
        <v>0</v>
      </c>
      <c r="X89" s="346">
        <f t="shared" si="103"/>
        <v>0</v>
      </c>
      <c r="Y89" s="134">
        <v>0</v>
      </c>
      <c r="Z89" s="134">
        <v>0</v>
      </c>
      <c r="AA89" s="346">
        <f t="shared" si="95"/>
        <v>0</v>
      </c>
      <c r="AB89" s="134">
        <v>4298349</v>
      </c>
      <c r="AC89" s="134">
        <v>0</v>
      </c>
      <c r="AD89" s="346">
        <f t="shared" si="96"/>
        <v>4298349</v>
      </c>
      <c r="AE89" s="135">
        <f t="shared" si="97"/>
        <v>4298349</v>
      </c>
      <c r="AF89" s="135">
        <f t="shared" si="97"/>
        <v>0</v>
      </c>
      <c r="AG89" s="346">
        <f t="shared" si="98"/>
        <v>4298349</v>
      </c>
      <c r="AH89" s="107">
        <v>0</v>
      </c>
      <c r="AI89" s="8">
        <f t="shared" si="104"/>
        <v>0</v>
      </c>
      <c r="AJ89" s="346">
        <f t="shared" si="105"/>
        <v>0</v>
      </c>
      <c r="AK89" s="8">
        <v>0</v>
      </c>
      <c r="AL89" s="84">
        <v>0</v>
      </c>
      <c r="AM89" s="134"/>
      <c r="AN89" s="341">
        <v>0</v>
      </c>
      <c r="AO89" s="135">
        <v>638349</v>
      </c>
      <c r="AP89" s="134">
        <v>0</v>
      </c>
      <c r="AQ89" s="341">
        <f t="shared" si="106"/>
        <v>638349</v>
      </c>
      <c r="AR89" s="90">
        <f t="shared" si="107"/>
        <v>-3660000</v>
      </c>
      <c r="AS89" s="55"/>
      <c r="AT89" s="55"/>
    </row>
    <row r="90" spans="2:51" ht="134.25" customHeight="1" x14ac:dyDescent="0.2">
      <c r="B90" s="124" t="s">
        <v>736</v>
      </c>
      <c r="C90" s="133" t="s">
        <v>739</v>
      </c>
      <c r="D90" s="121"/>
      <c r="E90" s="88" t="s">
        <v>105</v>
      </c>
      <c r="F90" s="1" t="s">
        <v>79</v>
      </c>
      <c r="G90" s="1" t="s">
        <v>319</v>
      </c>
      <c r="H90" s="214">
        <v>2024</v>
      </c>
      <c r="I90" s="89">
        <v>2030</v>
      </c>
      <c r="J90" s="7">
        <v>2144852.64</v>
      </c>
      <c r="K90" s="7">
        <v>0</v>
      </c>
      <c r="L90" s="346">
        <f t="shared" si="99"/>
        <v>2144852.64</v>
      </c>
      <c r="M90" s="7">
        <v>2144852.64</v>
      </c>
      <c r="N90" s="7">
        <v>0</v>
      </c>
      <c r="O90" s="346">
        <f t="shared" si="100"/>
        <v>2144852.64</v>
      </c>
      <c r="P90" s="135">
        <v>2144852.64</v>
      </c>
      <c r="Q90" s="7">
        <v>0</v>
      </c>
      <c r="R90" s="346">
        <f t="shared" si="101"/>
        <v>2144852.64</v>
      </c>
      <c r="S90" s="135">
        <v>2144852.64</v>
      </c>
      <c r="T90" s="134">
        <v>0</v>
      </c>
      <c r="U90" s="346">
        <f t="shared" si="102"/>
        <v>2144852.64</v>
      </c>
      <c r="V90" s="135">
        <v>2144852.64</v>
      </c>
      <c r="W90" s="134">
        <v>0</v>
      </c>
      <c r="X90" s="346">
        <f t="shared" si="103"/>
        <v>2144852.64</v>
      </c>
      <c r="Y90" s="134">
        <v>2144852.64</v>
      </c>
      <c r="Z90" s="134">
        <v>0</v>
      </c>
      <c r="AA90" s="346">
        <f t="shared" si="95"/>
        <v>2144852.64</v>
      </c>
      <c r="AB90" s="134">
        <v>2144852.64</v>
      </c>
      <c r="AC90" s="134">
        <v>0</v>
      </c>
      <c r="AD90" s="346">
        <f t="shared" si="96"/>
        <v>2144852.64</v>
      </c>
      <c r="AE90" s="135">
        <f t="shared" si="97"/>
        <v>15013968.480000002</v>
      </c>
      <c r="AF90" s="135">
        <f t="shared" si="97"/>
        <v>0</v>
      </c>
      <c r="AG90" s="346">
        <f t="shared" si="98"/>
        <v>15013968.480000002</v>
      </c>
      <c r="AH90" s="107">
        <v>6434557.9199999999</v>
      </c>
      <c r="AI90" s="8">
        <f t="shared" si="104"/>
        <v>0</v>
      </c>
      <c r="AJ90" s="346">
        <f t="shared" si="105"/>
        <v>6434557.9199999999</v>
      </c>
      <c r="AK90" s="8">
        <v>0</v>
      </c>
      <c r="AL90" s="84">
        <v>0</v>
      </c>
      <c r="AM90" s="134"/>
      <c r="AN90" s="341">
        <v>0</v>
      </c>
      <c r="AO90" s="135">
        <v>8579410.5600000005</v>
      </c>
      <c r="AP90" s="134">
        <v>0</v>
      </c>
      <c r="AQ90" s="341">
        <f t="shared" si="106"/>
        <v>8579410.5600000005</v>
      </c>
      <c r="AR90" s="90">
        <f t="shared" si="107"/>
        <v>0</v>
      </c>
      <c r="AS90" s="55"/>
      <c r="AT90" s="55"/>
    </row>
    <row r="91" spans="2:51" ht="134.25" customHeight="1" x14ac:dyDescent="0.2">
      <c r="B91" s="71" t="s">
        <v>737</v>
      </c>
      <c r="C91" s="86" t="s">
        <v>741</v>
      </c>
      <c r="D91" s="121"/>
      <c r="E91" s="88" t="s">
        <v>105</v>
      </c>
      <c r="F91" s="1" t="s">
        <v>79</v>
      </c>
      <c r="G91" s="1" t="s">
        <v>320</v>
      </c>
      <c r="H91" s="214">
        <v>2026</v>
      </c>
      <c r="I91" s="89">
        <v>2030</v>
      </c>
      <c r="J91" s="7">
        <v>0</v>
      </c>
      <c r="K91" s="7">
        <v>0</v>
      </c>
      <c r="L91" s="346">
        <f t="shared" si="99"/>
        <v>0</v>
      </c>
      <c r="M91" s="7">
        <v>0</v>
      </c>
      <c r="N91" s="7">
        <v>0</v>
      </c>
      <c r="O91" s="346">
        <f t="shared" si="100"/>
        <v>0</v>
      </c>
      <c r="P91" s="135">
        <v>2457523.5</v>
      </c>
      <c r="Q91" s="7"/>
      <c r="R91" s="346">
        <f t="shared" si="101"/>
        <v>2457523.5</v>
      </c>
      <c r="S91" s="135">
        <v>2457523.5</v>
      </c>
      <c r="T91" s="134"/>
      <c r="U91" s="346">
        <f t="shared" si="102"/>
        <v>2457523.5</v>
      </c>
      <c r="V91" s="135">
        <v>2457523.5</v>
      </c>
      <c r="W91" s="134"/>
      <c r="X91" s="346">
        <f t="shared" si="103"/>
        <v>2457523.5</v>
      </c>
      <c r="Y91" s="134">
        <v>2457523.5</v>
      </c>
      <c r="Z91" s="134">
        <v>0</v>
      </c>
      <c r="AA91" s="346">
        <f t="shared" si="95"/>
        <v>2457523.5</v>
      </c>
      <c r="AB91" s="134">
        <v>2457523.5</v>
      </c>
      <c r="AC91" s="134">
        <v>0</v>
      </c>
      <c r="AD91" s="346">
        <f t="shared" si="96"/>
        <v>2457523.5</v>
      </c>
      <c r="AE91" s="135">
        <f t="shared" si="97"/>
        <v>12287617.5</v>
      </c>
      <c r="AF91" s="135">
        <f t="shared" si="97"/>
        <v>0</v>
      </c>
      <c r="AG91" s="346">
        <f t="shared" si="98"/>
        <v>12287617.5</v>
      </c>
      <c r="AH91" s="107">
        <v>957523.5</v>
      </c>
      <c r="AI91" s="8">
        <v>0</v>
      </c>
      <c r="AJ91" s="346">
        <f t="shared" si="105"/>
        <v>957523.5</v>
      </c>
      <c r="AK91" s="8">
        <v>0</v>
      </c>
      <c r="AL91" s="84">
        <v>0</v>
      </c>
      <c r="AM91" s="134"/>
      <c r="AN91" s="341">
        <v>0</v>
      </c>
      <c r="AO91" s="135">
        <v>3830094</v>
      </c>
      <c r="AP91" s="134">
        <v>0</v>
      </c>
      <c r="AQ91" s="341">
        <f t="shared" si="106"/>
        <v>3830094</v>
      </c>
      <c r="AR91" s="90">
        <f t="shared" si="107"/>
        <v>-7500000</v>
      </c>
      <c r="AS91" s="55"/>
      <c r="AT91" s="55"/>
    </row>
    <row r="92" spans="2:51" ht="134.25" customHeight="1" x14ac:dyDescent="0.2">
      <c r="B92" s="71" t="s">
        <v>738</v>
      </c>
      <c r="C92" s="161" t="s">
        <v>742</v>
      </c>
      <c r="D92" s="121"/>
      <c r="E92" s="88" t="s">
        <v>167</v>
      </c>
      <c r="F92" s="1" t="s">
        <v>321</v>
      </c>
      <c r="G92" s="1" t="s">
        <v>322</v>
      </c>
      <c r="H92" s="214">
        <v>2025</v>
      </c>
      <c r="I92" s="89">
        <v>2030</v>
      </c>
      <c r="J92" s="7">
        <v>0</v>
      </c>
      <c r="K92" s="7">
        <v>0</v>
      </c>
      <c r="L92" s="346">
        <f t="shared" si="99"/>
        <v>0</v>
      </c>
      <c r="M92" s="7">
        <v>600000</v>
      </c>
      <c r="N92" s="7">
        <v>0</v>
      </c>
      <c r="O92" s="346">
        <f t="shared" si="100"/>
        <v>600000</v>
      </c>
      <c r="P92" s="135">
        <v>1512138.8399999999</v>
      </c>
      <c r="Q92" s="7"/>
      <c r="R92" s="346">
        <f t="shared" si="101"/>
        <v>1512138.8399999999</v>
      </c>
      <c r="S92" s="135">
        <v>1512138.8399999999</v>
      </c>
      <c r="T92" s="134"/>
      <c r="U92" s="346">
        <f t="shared" si="102"/>
        <v>1512138.8399999999</v>
      </c>
      <c r="V92" s="135">
        <v>1512138.8399999999</v>
      </c>
      <c r="W92" s="134"/>
      <c r="X92" s="346">
        <f t="shared" si="103"/>
        <v>1512138.8399999999</v>
      </c>
      <c r="Y92" s="134">
        <v>1512138.8399999999</v>
      </c>
      <c r="Z92" s="134">
        <v>0</v>
      </c>
      <c r="AA92" s="346">
        <f t="shared" si="95"/>
        <v>1512138.8399999999</v>
      </c>
      <c r="AB92" s="134">
        <v>1512138.8399999999</v>
      </c>
      <c r="AC92" s="134">
        <v>0</v>
      </c>
      <c r="AD92" s="346">
        <f t="shared" si="96"/>
        <v>1512138.8399999999</v>
      </c>
      <c r="AE92" s="135">
        <f t="shared" si="97"/>
        <v>8160694.1999999993</v>
      </c>
      <c r="AF92" s="135">
        <f t="shared" si="97"/>
        <v>0</v>
      </c>
      <c r="AG92" s="346">
        <f t="shared" si="98"/>
        <v>8160694.1999999993</v>
      </c>
      <c r="AH92" s="107">
        <v>696138.84</v>
      </c>
      <c r="AI92" s="8">
        <v>0</v>
      </c>
      <c r="AJ92" s="346">
        <f t="shared" si="105"/>
        <v>696138.84</v>
      </c>
      <c r="AK92" s="8">
        <v>0</v>
      </c>
      <c r="AL92" s="84">
        <v>0</v>
      </c>
      <c r="AM92" s="134"/>
      <c r="AN92" s="341">
        <v>0</v>
      </c>
      <c r="AO92" s="135">
        <v>2784555.36</v>
      </c>
      <c r="AP92" s="134">
        <v>0</v>
      </c>
      <c r="AQ92" s="341">
        <f t="shared" si="106"/>
        <v>2784555.36</v>
      </c>
      <c r="AR92" s="90">
        <f t="shared" si="107"/>
        <v>-4680000</v>
      </c>
      <c r="AS92" s="55"/>
      <c r="AT92" s="55"/>
    </row>
    <row r="93" spans="2:51" ht="121.5" customHeight="1" x14ac:dyDescent="0.25">
      <c r="B93" s="269" t="s">
        <v>7</v>
      </c>
      <c r="C93" s="334" t="s">
        <v>743</v>
      </c>
      <c r="D93" s="263"/>
      <c r="E93" s="235" t="s">
        <v>332</v>
      </c>
      <c r="F93" s="236" t="s">
        <v>331</v>
      </c>
      <c r="G93" s="236" t="s">
        <v>357</v>
      </c>
      <c r="H93" s="235">
        <v>2024</v>
      </c>
      <c r="I93" s="235">
        <v>2030</v>
      </c>
      <c r="J93" s="239">
        <f>SUM(J94:J96)</f>
        <v>26159390.280000001</v>
      </c>
      <c r="K93" s="239">
        <f>SUM(K94:K96)</f>
        <v>0</v>
      </c>
      <c r="L93" s="268">
        <f>J93+K93</f>
        <v>26159390.280000001</v>
      </c>
      <c r="M93" s="239">
        <f>SUM(M94:M96)</f>
        <v>32159390.280000001</v>
      </c>
      <c r="N93" s="239">
        <f>SUM(N94:N96)</f>
        <v>0</v>
      </c>
      <c r="O93" s="268">
        <f>M93+N93</f>
        <v>32159390.280000001</v>
      </c>
      <c r="P93" s="239">
        <f>SUM(P94:P96)</f>
        <v>38159390.280000001</v>
      </c>
      <c r="Q93" s="239">
        <f>SUM(Q94:Q96)</f>
        <v>0</v>
      </c>
      <c r="R93" s="268">
        <f>P93+Q93</f>
        <v>38159390.280000001</v>
      </c>
      <c r="S93" s="239">
        <f>SUM(S94:S96)</f>
        <v>44159390.280000001</v>
      </c>
      <c r="T93" s="239">
        <f>SUM(T94:T96)</f>
        <v>0</v>
      </c>
      <c r="U93" s="268">
        <f>S93+T93</f>
        <v>44159390.280000001</v>
      </c>
      <c r="V93" s="239">
        <f>SUM(V94:V96)</f>
        <v>50159390.280000001</v>
      </c>
      <c r="W93" s="239">
        <f>SUM(W94:W96)</f>
        <v>0</v>
      </c>
      <c r="X93" s="268">
        <f>V93+W93</f>
        <v>50159390.280000001</v>
      </c>
      <c r="Y93" s="268">
        <f>SUM(Y94:Y96)</f>
        <v>56159390.280000001</v>
      </c>
      <c r="Z93" s="268">
        <f>SUM(Z94:Z96)</f>
        <v>0</v>
      </c>
      <c r="AA93" s="268">
        <f t="shared" si="95"/>
        <v>56159390.280000001</v>
      </c>
      <c r="AB93" s="268">
        <f>SUM(AB94:AB96)</f>
        <v>62159390.280000001</v>
      </c>
      <c r="AC93" s="268">
        <f>SUM(AC94:AC96)</f>
        <v>0</v>
      </c>
      <c r="AD93" s="268">
        <f t="shared" si="96"/>
        <v>62159390.280000001</v>
      </c>
      <c r="AE93" s="268">
        <f t="shared" si="97"/>
        <v>309115731.96000004</v>
      </c>
      <c r="AF93" s="268">
        <f t="shared" si="97"/>
        <v>0</v>
      </c>
      <c r="AG93" s="268">
        <f t="shared" ref="AG93:AG104" si="108">AE93+AF93</f>
        <v>309115731.96000004</v>
      </c>
      <c r="AH93" s="239">
        <f>SUM(AH94:AH96)</f>
        <v>91078170.840000004</v>
      </c>
      <c r="AI93" s="239">
        <f>SUM(AI94:AI96)</f>
        <v>0</v>
      </c>
      <c r="AJ93" s="268">
        <f>AH93+AI93</f>
        <v>91078170.840000004</v>
      </c>
      <c r="AK93" s="239">
        <f>SUM(AK94:AK96)</f>
        <v>0</v>
      </c>
      <c r="AL93" s="239">
        <f>SUM(AL94:AL96)</f>
        <v>0</v>
      </c>
      <c r="AM93" s="268"/>
      <c r="AN93" s="249">
        <f t="shared" ref="AN93:AN102" si="109">AK93+AL93</f>
        <v>0</v>
      </c>
      <c r="AO93" s="239">
        <f>SUM(AO94:AO96)</f>
        <v>205437561.12</v>
      </c>
      <c r="AP93" s="239">
        <f>SUM(AP94:AP96)</f>
        <v>0</v>
      </c>
      <c r="AQ93" s="249">
        <f t="shared" ref="AQ93:AQ108" si="110">SUM(AO93:AP93)</f>
        <v>205437561.12</v>
      </c>
      <c r="AR93" s="267">
        <f>SUM(AQ93+AN93+AJ93)-AG93</f>
        <v>-12600000</v>
      </c>
      <c r="AS93" s="55"/>
      <c r="AT93" s="55"/>
    </row>
    <row r="94" spans="2:51" ht="92.45" customHeight="1" x14ac:dyDescent="0.25">
      <c r="B94" s="124" t="s">
        <v>170</v>
      </c>
      <c r="C94" s="133" t="s">
        <v>744</v>
      </c>
      <c r="D94" s="125"/>
      <c r="E94" s="88" t="s">
        <v>179</v>
      </c>
      <c r="F94" s="1" t="s">
        <v>326</v>
      </c>
      <c r="G94" s="1" t="s">
        <v>327</v>
      </c>
      <c r="H94" s="214">
        <v>2024</v>
      </c>
      <c r="I94" s="89">
        <v>2030</v>
      </c>
      <c r="J94" s="7">
        <v>1800000</v>
      </c>
      <c r="K94" s="7">
        <v>0</v>
      </c>
      <c r="L94" s="346">
        <f>SUM(J94:K94)</f>
        <v>1800000</v>
      </c>
      <c r="M94" s="7">
        <v>1800000</v>
      </c>
      <c r="N94" s="7">
        <v>0</v>
      </c>
      <c r="O94" s="346">
        <f>SUM(M94:N94)</f>
        <v>1800000</v>
      </c>
      <c r="P94" s="135">
        <v>1800000</v>
      </c>
      <c r="Q94" s="7">
        <v>0</v>
      </c>
      <c r="R94" s="346">
        <f>SUM(P94:Q94)</f>
        <v>1800000</v>
      </c>
      <c r="S94" s="135">
        <v>1800000</v>
      </c>
      <c r="T94" s="134">
        <v>0</v>
      </c>
      <c r="U94" s="346">
        <f>SUM(S94:T94)</f>
        <v>1800000</v>
      </c>
      <c r="V94" s="135">
        <v>1800000</v>
      </c>
      <c r="W94" s="134">
        <v>0</v>
      </c>
      <c r="X94" s="346">
        <f>SUM(V94:W94)</f>
        <v>1800000</v>
      </c>
      <c r="Y94" s="134">
        <v>1800000</v>
      </c>
      <c r="Z94" s="134">
        <v>0</v>
      </c>
      <c r="AA94" s="346">
        <f t="shared" si="95"/>
        <v>1800000</v>
      </c>
      <c r="AB94" s="134">
        <v>1800000</v>
      </c>
      <c r="AC94" s="134">
        <v>0</v>
      </c>
      <c r="AD94" s="346">
        <f t="shared" si="96"/>
        <v>1800000</v>
      </c>
      <c r="AE94" s="135">
        <f t="shared" si="97"/>
        <v>12600000</v>
      </c>
      <c r="AF94" s="135">
        <f t="shared" si="97"/>
        <v>0</v>
      </c>
      <c r="AG94" s="346">
        <f t="shared" si="108"/>
        <v>12600000</v>
      </c>
      <c r="AH94" s="107">
        <v>0</v>
      </c>
      <c r="AI94" s="8">
        <f>N94+Q94+T94+W94+AF94</f>
        <v>0</v>
      </c>
      <c r="AJ94" s="346">
        <f>SUM(AH94:AI94)</f>
        <v>0</v>
      </c>
      <c r="AK94" s="8">
        <v>0</v>
      </c>
      <c r="AL94" s="84">
        <v>0</v>
      </c>
      <c r="AM94" s="134"/>
      <c r="AN94" s="341">
        <f t="shared" si="109"/>
        <v>0</v>
      </c>
      <c r="AO94" s="135">
        <v>0</v>
      </c>
      <c r="AP94" s="134">
        <v>0</v>
      </c>
      <c r="AQ94" s="341">
        <f t="shared" si="110"/>
        <v>0</v>
      </c>
      <c r="AR94" s="90">
        <f>SUM(AQ94+AN94+AJ94)-AG94</f>
        <v>-12600000</v>
      </c>
      <c r="AS94" s="55"/>
      <c r="AT94" s="55"/>
    </row>
    <row r="95" spans="2:51" ht="93.6" customHeight="1" x14ac:dyDescent="0.25">
      <c r="B95" s="124" t="s">
        <v>171</v>
      </c>
      <c r="C95" s="133" t="s">
        <v>745</v>
      </c>
      <c r="D95" s="125"/>
      <c r="E95" s="88" t="s">
        <v>179</v>
      </c>
      <c r="F95" s="1" t="s">
        <v>326</v>
      </c>
      <c r="G95" s="1" t="s">
        <v>328</v>
      </c>
      <c r="H95" s="214">
        <v>2024</v>
      </c>
      <c r="I95" s="89">
        <v>2030</v>
      </c>
      <c r="J95" s="7">
        <v>359390.28</v>
      </c>
      <c r="K95" s="7">
        <v>0</v>
      </c>
      <c r="L95" s="346">
        <f>SUM(J95:K95)</f>
        <v>359390.28</v>
      </c>
      <c r="M95" s="7">
        <v>359390.28</v>
      </c>
      <c r="N95" s="7">
        <v>0</v>
      </c>
      <c r="O95" s="346">
        <f>SUM(M95:N95)</f>
        <v>359390.28</v>
      </c>
      <c r="P95" s="135">
        <v>359390.28</v>
      </c>
      <c r="Q95" s="7">
        <v>0</v>
      </c>
      <c r="R95" s="346">
        <f>SUM(P95:Q95)</f>
        <v>359390.28</v>
      </c>
      <c r="S95" s="135">
        <v>359390.28</v>
      </c>
      <c r="T95" s="134">
        <v>0</v>
      </c>
      <c r="U95" s="346">
        <f>SUM(S95:T95)</f>
        <v>359390.28</v>
      </c>
      <c r="V95" s="135">
        <v>359390.28</v>
      </c>
      <c r="W95" s="134">
        <v>0</v>
      </c>
      <c r="X95" s="346">
        <f>SUM(V95:W95)</f>
        <v>359390.28</v>
      </c>
      <c r="Y95" s="134">
        <v>359390.28</v>
      </c>
      <c r="Z95" s="134">
        <v>0</v>
      </c>
      <c r="AA95" s="346">
        <f t="shared" si="95"/>
        <v>359390.28</v>
      </c>
      <c r="AB95" s="134">
        <v>359390.28</v>
      </c>
      <c r="AC95" s="134">
        <v>0</v>
      </c>
      <c r="AD95" s="346">
        <f t="shared" si="96"/>
        <v>359390.28</v>
      </c>
      <c r="AE95" s="135">
        <f t="shared" si="97"/>
        <v>2515731.96</v>
      </c>
      <c r="AF95" s="135">
        <f t="shared" si="97"/>
        <v>0</v>
      </c>
      <c r="AG95" s="346">
        <f t="shared" si="108"/>
        <v>2515731.96</v>
      </c>
      <c r="AH95" s="107">
        <v>1078170.8400000001</v>
      </c>
      <c r="AI95" s="8">
        <f>N95+Q95+T95+W95+AF95</f>
        <v>0</v>
      </c>
      <c r="AJ95" s="346">
        <f>SUM(AH95:AI95)</f>
        <v>1078170.8400000001</v>
      </c>
      <c r="AK95" s="8">
        <v>0</v>
      </c>
      <c r="AL95" s="84">
        <v>0</v>
      </c>
      <c r="AM95" s="134"/>
      <c r="AN95" s="341">
        <f t="shared" si="109"/>
        <v>0</v>
      </c>
      <c r="AO95" s="135">
        <v>1437561.12</v>
      </c>
      <c r="AP95" s="134">
        <v>0</v>
      </c>
      <c r="AQ95" s="341">
        <f t="shared" si="110"/>
        <v>1437561.12</v>
      </c>
      <c r="AR95" s="90">
        <f>SUM(AQ95+AN95+AJ95)-AG95</f>
        <v>0</v>
      </c>
      <c r="AS95" s="55"/>
      <c r="AT95" s="55"/>
    </row>
    <row r="96" spans="2:51" ht="87.6" customHeight="1" x14ac:dyDescent="0.25">
      <c r="B96" s="124" t="s">
        <v>172</v>
      </c>
      <c r="C96" s="133" t="s">
        <v>746</v>
      </c>
      <c r="D96" s="125"/>
      <c r="E96" s="88" t="s">
        <v>330</v>
      </c>
      <c r="F96" s="1" t="s">
        <v>329</v>
      </c>
      <c r="G96" s="1"/>
      <c r="H96" s="214">
        <v>2024</v>
      </c>
      <c r="I96" s="89">
        <v>2030</v>
      </c>
      <c r="J96" s="7">
        <v>24000000</v>
      </c>
      <c r="K96" s="7">
        <v>0</v>
      </c>
      <c r="L96" s="346">
        <f>SUM(J96:K96)</f>
        <v>24000000</v>
      </c>
      <c r="M96" s="7">
        <v>30000000</v>
      </c>
      <c r="N96" s="7">
        <v>0</v>
      </c>
      <c r="O96" s="346">
        <f>SUM(M96:N96)</f>
        <v>30000000</v>
      </c>
      <c r="P96" s="135">
        <v>36000000</v>
      </c>
      <c r="Q96" s="7">
        <v>0</v>
      </c>
      <c r="R96" s="346">
        <f>SUM(P96:Q96)</f>
        <v>36000000</v>
      </c>
      <c r="S96" s="135">
        <v>42000000</v>
      </c>
      <c r="T96" s="134">
        <v>0</v>
      </c>
      <c r="U96" s="346">
        <f>SUM(S96:T96)</f>
        <v>42000000</v>
      </c>
      <c r="V96" s="135">
        <v>48000000</v>
      </c>
      <c r="W96" s="134">
        <v>0</v>
      </c>
      <c r="X96" s="346">
        <f>SUM(V96:W96)</f>
        <v>48000000</v>
      </c>
      <c r="Y96" s="134">
        <v>54000000</v>
      </c>
      <c r="Z96" s="134">
        <v>0</v>
      </c>
      <c r="AA96" s="346">
        <f t="shared" si="95"/>
        <v>54000000</v>
      </c>
      <c r="AB96" s="134">
        <v>60000000</v>
      </c>
      <c r="AC96" s="134">
        <v>0</v>
      </c>
      <c r="AD96" s="346">
        <f t="shared" si="96"/>
        <v>60000000</v>
      </c>
      <c r="AE96" s="135">
        <f t="shared" si="97"/>
        <v>294000000</v>
      </c>
      <c r="AF96" s="135">
        <f t="shared" si="97"/>
        <v>0</v>
      </c>
      <c r="AG96" s="346">
        <f t="shared" si="108"/>
        <v>294000000</v>
      </c>
      <c r="AH96" s="107">
        <v>90000000</v>
      </c>
      <c r="AI96" s="8">
        <f>N96+Q96+T96+W96+AF96</f>
        <v>0</v>
      </c>
      <c r="AJ96" s="346">
        <f>SUM(AH96:AI96)</f>
        <v>90000000</v>
      </c>
      <c r="AK96" s="8">
        <v>0</v>
      </c>
      <c r="AL96" s="84">
        <v>0</v>
      </c>
      <c r="AM96" s="134"/>
      <c r="AN96" s="341">
        <f t="shared" si="109"/>
        <v>0</v>
      </c>
      <c r="AO96" s="135">
        <v>204000000</v>
      </c>
      <c r="AP96" s="134">
        <v>0</v>
      </c>
      <c r="AQ96" s="341">
        <f t="shared" si="110"/>
        <v>204000000</v>
      </c>
      <c r="AR96" s="90">
        <f>SUM(AQ96+AN96+AJ96)-AG96</f>
        <v>0</v>
      </c>
      <c r="AS96" s="55"/>
      <c r="AT96" s="55"/>
    </row>
    <row r="97" spans="2:46" ht="72.75" customHeight="1" x14ac:dyDescent="0.2">
      <c r="B97" s="262" t="s">
        <v>9</v>
      </c>
      <c r="C97" s="345" t="s">
        <v>747</v>
      </c>
      <c r="D97" s="260"/>
      <c r="E97" s="248"/>
      <c r="F97" s="236" t="s">
        <v>356</v>
      </c>
      <c r="G97" s="236" t="s">
        <v>173</v>
      </c>
      <c r="H97" s="261">
        <v>2026</v>
      </c>
      <c r="I97" s="246">
        <v>2030</v>
      </c>
      <c r="J97" s="239">
        <f>SUM(J98:J100)</f>
        <v>0</v>
      </c>
      <c r="K97" s="239">
        <f>SUM(K98:K100)</f>
        <v>0</v>
      </c>
      <c r="L97" s="268">
        <f>J97+K97</f>
        <v>0</v>
      </c>
      <c r="M97" s="239">
        <f>SUM(M98:M100)</f>
        <v>0</v>
      </c>
      <c r="N97" s="239">
        <f>SUM(N98:N100)</f>
        <v>0</v>
      </c>
      <c r="O97" s="268">
        <f>M97+N97</f>
        <v>0</v>
      </c>
      <c r="P97" s="239">
        <f>SUM(P98:P100)</f>
        <v>10556433.84</v>
      </c>
      <c r="Q97" s="239">
        <f>SUM(Q98:Q100)</f>
        <v>0</v>
      </c>
      <c r="R97" s="268">
        <f>P97+Q97</f>
        <v>10556433.84</v>
      </c>
      <c r="S97" s="239">
        <f>SUM(S98:S100)</f>
        <v>3672138.84</v>
      </c>
      <c r="T97" s="239">
        <f>SUM(T98:T100)</f>
        <v>0</v>
      </c>
      <c r="U97" s="268">
        <v>9552000</v>
      </c>
      <c r="V97" s="239">
        <f>SUM(V98:V100)</f>
        <v>3672138.84</v>
      </c>
      <c r="W97" s="239">
        <f>SUM(W98:W100)</f>
        <v>0</v>
      </c>
      <c r="X97" s="268">
        <f>V97+W97</f>
        <v>3672138.84</v>
      </c>
      <c r="Y97" s="268">
        <f>SUM(Y98:Y100)</f>
        <v>3672138.84</v>
      </c>
      <c r="Z97" s="268">
        <f>SUM(Z98:Z100)</f>
        <v>0</v>
      </c>
      <c r="AA97" s="268">
        <f t="shared" si="95"/>
        <v>3672138.84</v>
      </c>
      <c r="AB97" s="268">
        <f>SUM(AB98:AB100)</f>
        <v>3672138.84</v>
      </c>
      <c r="AC97" s="268">
        <f>SUM(AC98:AC100)</f>
        <v>0</v>
      </c>
      <c r="AD97" s="268">
        <f t="shared" si="96"/>
        <v>3672138.84</v>
      </c>
      <c r="AE97" s="268">
        <f t="shared" si="97"/>
        <v>25244989.199999999</v>
      </c>
      <c r="AF97" s="268">
        <f t="shared" si="97"/>
        <v>0</v>
      </c>
      <c r="AG97" s="268">
        <f t="shared" si="108"/>
        <v>25244989.199999999</v>
      </c>
      <c r="AH97" s="239">
        <f>SUM(AH98:AH100)</f>
        <v>8444295</v>
      </c>
      <c r="AI97" s="239">
        <f>SUM(AI98:AI100)</f>
        <v>0</v>
      </c>
      <c r="AJ97" s="268">
        <f>AH97+AI97</f>
        <v>8444295</v>
      </c>
      <c r="AK97" s="239">
        <f>SUM(AK98:AK100)</f>
        <v>0</v>
      </c>
      <c r="AL97" s="239">
        <f>SUM(AL98:AL100)</f>
        <v>0</v>
      </c>
      <c r="AM97" s="268"/>
      <c r="AN97" s="249">
        <f t="shared" si="109"/>
        <v>0</v>
      </c>
      <c r="AO97" s="239">
        <f>SUM(AO98:AO100)</f>
        <v>8640000</v>
      </c>
      <c r="AP97" s="239">
        <f>SUM(AP98:AP100)</f>
        <v>0</v>
      </c>
      <c r="AQ97" s="249">
        <f t="shared" si="110"/>
        <v>8640000</v>
      </c>
      <c r="AR97" s="244">
        <f t="shared" ref="AR97:AR109" si="111">SUM(AQ97+AN97+AJ97)-AG97</f>
        <v>-8160694.1999999993</v>
      </c>
      <c r="AS97" s="55"/>
      <c r="AT97" s="55"/>
    </row>
    <row r="98" spans="2:46" ht="72.75" customHeight="1" x14ac:dyDescent="0.2">
      <c r="B98" s="124" t="s">
        <v>174</v>
      </c>
      <c r="C98" s="133" t="s">
        <v>748</v>
      </c>
      <c r="D98" s="121"/>
      <c r="E98" s="101" t="s">
        <v>105</v>
      </c>
      <c r="F98" s="1" t="s">
        <v>79</v>
      </c>
      <c r="G98" s="1" t="s">
        <v>749</v>
      </c>
      <c r="H98" s="214">
        <v>2026</v>
      </c>
      <c r="I98" s="89">
        <v>2026</v>
      </c>
      <c r="J98" s="7">
        <v>0</v>
      </c>
      <c r="K98" s="7">
        <v>0</v>
      </c>
      <c r="L98" s="346">
        <f>SUM(J98:K98)</f>
        <v>0</v>
      </c>
      <c r="M98" s="7">
        <v>0</v>
      </c>
      <c r="N98" s="7">
        <v>0</v>
      </c>
      <c r="O98" s="346">
        <f>SUM(M98:N98)</f>
        <v>0</v>
      </c>
      <c r="P98" s="135">
        <v>6284295</v>
      </c>
      <c r="Q98" s="7">
        <v>0</v>
      </c>
      <c r="R98" s="346">
        <f>SUM(P98:Q98)</f>
        <v>6284295</v>
      </c>
      <c r="S98" s="135">
        <v>0</v>
      </c>
      <c r="T98" s="7">
        <v>0</v>
      </c>
      <c r="U98" s="346">
        <f>SUM(S98:T98)</f>
        <v>0</v>
      </c>
      <c r="V98" s="135">
        <v>0</v>
      </c>
      <c r="W98" s="134">
        <v>0</v>
      </c>
      <c r="X98" s="346">
        <f>SUM(V98:W98)</f>
        <v>0</v>
      </c>
      <c r="Y98" s="134">
        <v>0</v>
      </c>
      <c r="Z98" s="134">
        <v>0</v>
      </c>
      <c r="AA98" s="346">
        <f t="shared" si="95"/>
        <v>0</v>
      </c>
      <c r="AB98" s="134">
        <v>0</v>
      </c>
      <c r="AC98" s="134">
        <v>0</v>
      </c>
      <c r="AD98" s="346">
        <f t="shared" si="96"/>
        <v>0</v>
      </c>
      <c r="AE98" s="135">
        <f t="shared" si="97"/>
        <v>6284295</v>
      </c>
      <c r="AF98" s="135">
        <f t="shared" si="97"/>
        <v>0</v>
      </c>
      <c r="AG98" s="346">
        <f>AE98+AF98</f>
        <v>6284295</v>
      </c>
      <c r="AH98" s="107">
        <v>6284295</v>
      </c>
      <c r="AI98" s="134">
        <v>0</v>
      </c>
      <c r="AJ98" s="346">
        <f>SUM(AH98:AI98)</f>
        <v>6284295</v>
      </c>
      <c r="AK98" s="134">
        <v>0</v>
      </c>
      <c r="AL98" s="134">
        <v>0</v>
      </c>
      <c r="AM98" s="134"/>
      <c r="AN98" s="341">
        <f t="shared" si="109"/>
        <v>0</v>
      </c>
      <c r="AO98" s="135">
        <v>0</v>
      </c>
      <c r="AP98" s="134">
        <v>0</v>
      </c>
      <c r="AQ98" s="341">
        <f t="shared" si="110"/>
        <v>0</v>
      </c>
      <c r="AR98" s="90">
        <f t="shared" si="111"/>
        <v>0</v>
      </c>
      <c r="AS98" s="55"/>
      <c r="AT98" s="55"/>
    </row>
    <row r="99" spans="2:46" ht="83.25" customHeight="1" x14ac:dyDescent="0.2">
      <c r="B99" s="124" t="s">
        <v>175</v>
      </c>
      <c r="C99" s="136" t="s">
        <v>750</v>
      </c>
      <c r="D99" s="121"/>
      <c r="E99" s="101" t="s">
        <v>334</v>
      </c>
      <c r="F99" s="1" t="s">
        <v>333</v>
      </c>
      <c r="G99" s="1" t="s">
        <v>751</v>
      </c>
      <c r="H99" s="214">
        <v>2026</v>
      </c>
      <c r="I99" s="89">
        <v>2030</v>
      </c>
      <c r="J99" s="7">
        <v>0</v>
      </c>
      <c r="K99" s="7">
        <v>0</v>
      </c>
      <c r="L99" s="346">
        <f>SUM(J99:K99)</f>
        <v>0</v>
      </c>
      <c r="M99" s="7">
        <v>0</v>
      </c>
      <c r="N99" s="7">
        <v>0</v>
      </c>
      <c r="O99" s="346">
        <f>SUM(M99:N99)</f>
        <v>0</v>
      </c>
      <c r="P99" s="135">
        <v>2160000</v>
      </c>
      <c r="Q99" s="7">
        <v>0</v>
      </c>
      <c r="R99" s="346">
        <f>SUM(P99:Q99)</f>
        <v>2160000</v>
      </c>
      <c r="S99" s="135">
        <v>2160000</v>
      </c>
      <c r="T99" s="7">
        <v>0</v>
      </c>
      <c r="U99" s="346">
        <f>SUM(S99:T99)</f>
        <v>2160000</v>
      </c>
      <c r="V99" s="135">
        <v>2160000</v>
      </c>
      <c r="W99" s="134">
        <v>0</v>
      </c>
      <c r="X99" s="346">
        <f>SUM(V99:W99)</f>
        <v>2160000</v>
      </c>
      <c r="Y99" s="134">
        <v>2160000</v>
      </c>
      <c r="Z99" s="134">
        <v>0</v>
      </c>
      <c r="AA99" s="346">
        <f t="shared" si="95"/>
        <v>2160000</v>
      </c>
      <c r="AB99" s="134">
        <v>2160000</v>
      </c>
      <c r="AC99" s="134">
        <v>0</v>
      </c>
      <c r="AD99" s="346">
        <f t="shared" si="96"/>
        <v>2160000</v>
      </c>
      <c r="AE99" s="135">
        <f t="shared" si="97"/>
        <v>10800000</v>
      </c>
      <c r="AF99" s="135">
        <f t="shared" si="97"/>
        <v>0</v>
      </c>
      <c r="AG99" s="346">
        <f>AE99+AF99</f>
        <v>10800000</v>
      </c>
      <c r="AH99" s="107">
        <v>2160000</v>
      </c>
      <c r="AI99" s="134">
        <v>0</v>
      </c>
      <c r="AJ99" s="346">
        <f>SUM(AH99:AI99)</f>
        <v>2160000</v>
      </c>
      <c r="AK99" s="134">
        <v>0</v>
      </c>
      <c r="AL99" s="134">
        <v>0</v>
      </c>
      <c r="AM99" s="134"/>
      <c r="AN99" s="341">
        <f t="shared" si="109"/>
        <v>0</v>
      </c>
      <c r="AO99" s="135">
        <v>8640000</v>
      </c>
      <c r="AP99" s="134">
        <v>0</v>
      </c>
      <c r="AQ99" s="341">
        <f t="shared" si="110"/>
        <v>8640000</v>
      </c>
      <c r="AR99" s="90">
        <f t="shared" si="111"/>
        <v>0</v>
      </c>
      <c r="AS99" s="55"/>
      <c r="AT99" s="55"/>
    </row>
    <row r="100" spans="2:46" ht="72.75" customHeight="1" x14ac:dyDescent="0.2">
      <c r="B100" s="124" t="s">
        <v>176</v>
      </c>
      <c r="C100" s="136" t="s">
        <v>752</v>
      </c>
      <c r="D100" s="121"/>
      <c r="E100" s="101"/>
      <c r="F100" s="1" t="s">
        <v>116</v>
      </c>
      <c r="G100" s="1" t="s">
        <v>139</v>
      </c>
      <c r="H100" s="214">
        <v>2026</v>
      </c>
      <c r="I100" s="89">
        <v>2030</v>
      </c>
      <c r="J100" s="7">
        <v>0</v>
      </c>
      <c r="K100" s="7">
        <v>0</v>
      </c>
      <c r="L100" s="346">
        <f>SUM(J100:K100)</f>
        <v>0</v>
      </c>
      <c r="M100" s="7">
        <v>0</v>
      </c>
      <c r="N100" s="7">
        <v>0</v>
      </c>
      <c r="O100" s="346">
        <f>SUM(M100:N100)</f>
        <v>0</v>
      </c>
      <c r="P100" s="135">
        <v>2112138.84</v>
      </c>
      <c r="Q100" s="7">
        <v>0</v>
      </c>
      <c r="R100" s="346">
        <f>SUM(P100:Q100)</f>
        <v>2112138.84</v>
      </c>
      <c r="S100" s="135">
        <v>1512138.8399999999</v>
      </c>
      <c r="T100" s="7">
        <v>0</v>
      </c>
      <c r="U100" s="346">
        <f>SUM(S100:T100)</f>
        <v>1512138.8399999999</v>
      </c>
      <c r="V100" s="135">
        <v>1512138.8399999999</v>
      </c>
      <c r="W100" s="134">
        <v>0</v>
      </c>
      <c r="X100" s="346">
        <f>SUM(V100:W100)</f>
        <v>1512138.8399999999</v>
      </c>
      <c r="Y100" s="134">
        <v>1512138.8399999999</v>
      </c>
      <c r="Z100" s="134">
        <v>0</v>
      </c>
      <c r="AA100" s="346">
        <f t="shared" si="95"/>
        <v>1512138.8399999999</v>
      </c>
      <c r="AB100" s="134">
        <v>1512138.8399999999</v>
      </c>
      <c r="AC100" s="134">
        <v>0</v>
      </c>
      <c r="AD100" s="346">
        <f t="shared" si="96"/>
        <v>1512138.8399999999</v>
      </c>
      <c r="AE100" s="135">
        <f t="shared" ref="AE100:AF108" si="112">J100+M100+P100+S100+V100+Y100+AB100</f>
        <v>8160694.1999999993</v>
      </c>
      <c r="AF100" s="135">
        <f t="shared" si="112"/>
        <v>0</v>
      </c>
      <c r="AG100" s="346">
        <f>AE100+AF100</f>
        <v>8160694.1999999993</v>
      </c>
      <c r="AH100" s="107">
        <v>0</v>
      </c>
      <c r="AI100" s="134">
        <v>0</v>
      </c>
      <c r="AJ100" s="346">
        <f>SUM(AH100:AI100)</f>
        <v>0</v>
      </c>
      <c r="AK100" s="134">
        <v>0</v>
      </c>
      <c r="AL100" s="134">
        <v>0</v>
      </c>
      <c r="AM100" s="134"/>
      <c r="AN100" s="341">
        <f t="shared" si="109"/>
        <v>0</v>
      </c>
      <c r="AO100" s="135">
        <v>0</v>
      </c>
      <c r="AP100" s="134">
        <v>0</v>
      </c>
      <c r="AQ100" s="341">
        <f t="shared" si="110"/>
        <v>0</v>
      </c>
      <c r="AR100" s="90">
        <f t="shared" si="111"/>
        <v>-8160694.1999999993</v>
      </c>
      <c r="AS100" s="55"/>
      <c r="AT100" s="55"/>
    </row>
    <row r="101" spans="2:46" ht="78" customHeight="1" x14ac:dyDescent="0.2">
      <c r="B101" s="269" t="s">
        <v>10</v>
      </c>
      <c r="C101" s="334" t="s">
        <v>753</v>
      </c>
      <c r="D101" s="260"/>
      <c r="E101" s="235" t="s">
        <v>105</v>
      </c>
      <c r="F101" s="242" t="s">
        <v>79</v>
      </c>
      <c r="G101" s="236" t="s">
        <v>336</v>
      </c>
      <c r="H101" s="235">
        <v>2026</v>
      </c>
      <c r="I101" s="235">
        <v>2030</v>
      </c>
      <c r="J101" s="239">
        <f>SUM(J102:J103)</f>
        <v>0</v>
      </c>
      <c r="K101" s="239">
        <f>SUM(K102:K103)</f>
        <v>0</v>
      </c>
      <c r="L101" s="268">
        <f>J101+K101</f>
        <v>0</v>
      </c>
      <c r="M101" s="239">
        <f>SUM(M102:M103)</f>
        <v>0</v>
      </c>
      <c r="N101" s="239">
        <f>SUM(N102:N103)</f>
        <v>0</v>
      </c>
      <c r="O101" s="268">
        <f>M101+N101</f>
        <v>0</v>
      </c>
      <c r="P101" s="239">
        <f>SUM(P102:P103)</f>
        <v>4618780.5600000005</v>
      </c>
      <c r="Q101" s="239">
        <f>SUM(Q102:Q103)</f>
        <v>0</v>
      </c>
      <c r="R101" s="268">
        <f>P101+Q101</f>
        <v>4618780.5600000005</v>
      </c>
      <c r="S101" s="239">
        <f>SUM(S102:S103)</f>
        <v>2880000</v>
      </c>
      <c r="T101" s="239">
        <f>SUM(T102:T103)</f>
        <v>0</v>
      </c>
      <c r="U101" s="268">
        <f>S101+T101</f>
        <v>2880000</v>
      </c>
      <c r="V101" s="239">
        <f>SUM(V102:V103)</f>
        <v>2880000</v>
      </c>
      <c r="W101" s="239">
        <f>SUM(W102:W103)</f>
        <v>0</v>
      </c>
      <c r="X101" s="268">
        <f>V101+W101</f>
        <v>2880000</v>
      </c>
      <c r="Y101" s="268">
        <f t="shared" ref="Y101:Z101" si="113">SUM(Y102:Y103)</f>
        <v>2880000</v>
      </c>
      <c r="Z101" s="268">
        <f t="shared" si="113"/>
        <v>0</v>
      </c>
      <c r="AA101" s="268">
        <f t="shared" si="95"/>
        <v>2880000</v>
      </c>
      <c r="AB101" s="268">
        <f t="shared" ref="AB101:AC101" si="114">SUM(AB102:AB103)</f>
        <v>2880000</v>
      </c>
      <c r="AC101" s="268">
        <f t="shared" si="114"/>
        <v>0</v>
      </c>
      <c r="AD101" s="268">
        <f t="shared" si="96"/>
        <v>2880000</v>
      </c>
      <c r="AE101" s="268">
        <f t="shared" si="112"/>
        <v>16138780.560000001</v>
      </c>
      <c r="AF101" s="268">
        <f t="shared" si="112"/>
        <v>0</v>
      </c>
      <c r="AG101" s="268">
        <f t="shared" si="108"/>
        <v>16138780.560000001</v>
      </c>
      <c r="AH101" s="239">
        <f>SUM(AH102:AH103)</f>
        <v>3418780.56</v>
      </c>
      <c r="AI101" s="239">
        <f>SUM(AI102:AI103)</f>
        <v>0</v>
      </c>
      <c r="AJ101" s="268">
        <f>AH101+AI101</f>
        <v>3418780.56</v>
      </c>
      <c r="AK101" s="239">
        <f>SUM(AK102:AK103)</f>
        <v>0</v>
      </c>
      <c r="AL101" s="239">
        <f>SUM(AL102:AL103)</f>
        <v>0</v>
      </c>
      <c r="AM101" s="268"/>
      <c r="AN101" s="249">
        <f t="shared" si="109"/>
        <v>0</v>
      </c>
      <c r="AO101" s="239">
        <f>SUM(AO102:AO103)</f>
        <v>11520000</v>
      </c>
      <c r="AP101" s="239">
        <f>SUM(AP102:AP103)</f>
        <v>0</v>
      </c>
      <c r="AQ101" s="249">
        <f t="shared" si="110"/>
        <v>11520000</v>
      </c>
      <c r="AR101" s="267">
        <f t="shared" si="111"/>
        <v>-1200000</v>
      </c>
      <c r="AS101" s="55"/>
      <c r="AT101" s="55"/>
    </row>
    <row r="102" spans="2:46" ht="78" customHeight="1" x14ac:dyDescent="0.2">
      <c r="B102" s="124" t="s">
        <v>177</v>
      </c>
      <c r="C102" s="133" t="s">
        <v>754</v>
      </c>
      <c r="D102" s="121"/>
      <c r="E102" s="88" t="s">
        <v>105</v>
      </c>
      <c r="F102" s="46" t="s">
        <v>79</v>
      </c>
      <c r="G102" s="1" t="s">
        <v>336</v>
      </c>
      <c r="H102" s="214">
        <v>2026</v>
      </c>
      <c r="I102" s="89">
        <v>2030</v>
      </c>
      <c r="J102" s="7">
        <v>0</v>
      </c>
      <c r="K102" s="7">
        <v>0</v>
      </c>
      <c r="L102" s="346">
        <f>SUM(J102:K102)</f>
        <v>0</v>
      </c>
      <c r="M102" s="7">
        <v>0</v>
      </c>
      <c r="N102" s="7">
        <v>0</v>
      </c>
      <c r="O102" s="346">
        <f>SUM(M102:N102)</f>
        <v>0</v>
      </c>
      <c r="P102" s="135">
        <v>2400000</v>
      </c>
      <c r="Q102" s="7">
        <v>0</v>
      </c>
      <c r="R102" s="346">
        <f>SUM(P102:Q102)</f>
        <v>2400000</v>
      </c>
      <c r="S102" s="135">
        <v>2400000</v>
      </c>
      <c r="T102" s="7">
        <v>0</v>
      </c>
      <c r="U102" s="346">
        <f>SUM(S102:T102)</f>
        <v>2400000</v>
      </c>
      <c r="V102" s="135">
        <v>2400000</v>
      </c>
      <c r="W102" s="7">
        <v>0</v>
      </c>
      <c r="X102" s="346">
        <f>SUM(V102:W102)</f>
        <v>2400000</v>
      </c>
      <c r="Y102" s="134">
        <v>2400000</v>
      </c>
      <c r="Z102" s="134">
        <v>0</v>
      </c>
      <c r="AA102" s="346">
        <f t="shared" si="95"/>
        <v>2400000</v>
      </c>
      <c r="AB102" s="134">
        <v>2400000</v>
      </c>
      <c r="AC102" s="134">
        <v>0</v>
      </c>
      <c r="AD102" s="346">
        <f t="shared" si="96"/>
        <v>2400000</v>
      </c>
      <c r="AE102" s="135">
        <f t="shared" si="112"/>
        <v>12000000</v>
      </c>
      <c r="AF102" s="135">
        <f t="shared" si="112"/>
        <v>0</v>
      </c>
      <c r="AG102" s="346">
        <f t="shared" si="108"/>
        <v>12000000</v>
      </c>
      <c r="AH102" s="107">
        <v>2400000</v>
      </c>
      <c r="AI102" s="7">
        <v>0</v>
      </c>
      <c r="AJ102" s="346">
        <f>SUM(AH102:AI102)</f>
        <v>2400000</v>
      </c>
      <c r="AK102" s="7">
        <v>0</v>
      </c>
      <c r="AL102" s="7">
        <v>0</v>
      </c>
      <c r="AM102" s="134"/>
      <c r="AN102" s="341">
        <f t="shared" si="109"/>
        <v>0</v>
      </c>
      <c r="AO102" s="135">
        <v>9600000</v>
      </c>
      <c r="AP102" s="7">
        <v>0</v>
      </c>
      <c r="AQ102" s="341">
        <f t="shared" si="110"/>
        <v>9600000</v>
      </c>
      <c r="AR102" s="90">
        <f t="shared" si="111"/>
        <v>0</v>
      </c>
      <c r="AS102" s="55"/>
      <c r="AT102" s="55"/>
    </row>
    <row r="103" spans="2:46" ht="78" customHeight="1" x14ac:dyDescent="0.2">
      <c r="B103" s="124" t="s">
        <v>178</v>
      </c>
      <c r="C103" s="133" t="s">
        <v>755</v>
      </c>
      <c r="D103" s="121"/>
      <c r="E103" s="88" t="s">
        <v>105</v>
      </c>
      <c r="F103" s="46" t="s">
        <v>79</v>
      </c>
      <c r="G103" s="1" t="s">
        <v>336</v>
      </c>
      <c r="H103" s="214">
        <v>2026</v>
      </c>
      <c r="I103" s="89">
        <v>2030</v>
      </c>
      <c r="J103" s="7">
        <v>0</v>
      </c>
      <c r="K103" s="7">
        <v>0</v>
      </c>
      <c r="L103" s="346">
        <f>SUM(J103:K103)</f>
        <v>0</v>
      </c>
      <c r="M103" s="7">
        <v>0</v>
      </c>
      <c r="N103" s="7">
        <v>0</v>
      </c>
      <c r="O103" s="346">
        <f>SUM(M103:N103)</f>
        <v>0</v>
      </c>
      <c r="P103" s="135">
        <v>2218780.56</v>
      </c>
      <c r="Q103" s="7">
        <v>0</v>
      </c>
      <c r="R103" s="346">
        <f>SUM(P103:Q103)</f>
        <v>2218780.56</v>
      </c>
      <c r="S103" s="135">
        <v>480000</v>
      </c>
      <c r="T103" s="7">
        <v>0</v>
      </c>
      <c r="U103" s="346">
        <f>SUM(S103:T103)</f>
        <v>480000</v>
      </c>
      <c r="V103" s="135">
        <v>480000</v>
      </c>
      <c r="W103" s="7">
        <v>0</v>
      </c>
      <c r="X103" s="346">
        <f>SUM(V103:W103)</f>
        <v>480000</v>
      </c>
      <c r="Y103" s="134">
        <v>480000</v>
      </c>
      <c r="Z103" s="134">
        <v>0</v>
      </c>
      <c r="AA103" s="346">
        <f t="shared" si="95"/>
        <v>480000</v>
      </c>
      <c r="AB103" s="134">
        <v>480000</v>
      </c>
      <c r="AC103" s="134">
        <v>0</v>
      </c>
      <c r="AD103" s="346">
        <f t="shared" si="96"/>
        <v>480000</v>
      </c>
      <c r="AE103" s="135">
        <f t="shared" si="112"/>
        <v>4138780.56</v>
      </c>
      <c r="AF103" s="135">
        <f t="shared" si="112"/>
        <v>0</v>
      </c>
      <c r="AG103" s="346">
        <f t="shared" si="108"/>
        <v>4138780.56</v>
      </c>
      <c r="AH103" s="107">
        <v>1018780.56</v>
      </c>
      <c r="AI103" s="7">
        <v>0</v>
      </c>
      <c r="AJ103" s="346">
        <f>SUM(AH103:AI103)</f>
        <v>1018780.56</v>
      </c>
      <c r="AK103" s="7">
        <v>0</v>
      </c>
      <c r="AL103" s="7">
        <v>0</v>
      </c>
      <c r="AM103" s="134"/>
      <c r="AN103" s="341">
        <f t="shared" ref="AN103:AN108" si="115">AK103+AL103</f>
        <v>0</v>
      </c>
      <c r="AO103" s="135">
        <v>1920000</v>
      </c>
      <c r="AP103" s="7">
        <v>0</v>
      </c>
      <c r="AQ103" s="341">
        <f t="shared" si="110"/>
        <v>1920000</v>
      </c>
      <c r="AR103" s="90">
        <f t="shared" si="111"/>
        <v>-1200000</v>
      </c>
      <c r="AS103" s="55"/>
      <c r="AT103" s="55"/>
    </row>
    <row r="104" spans="2:46" ht="63" customHeight="1" x14ac:dyDescent="0.2">
      <c r="B104" s="269" t="s">
        <v>78</v>
      </c>
      <c r="C104" s="334" t="s">
        <v>756</v>
      </c>
      <c r="D104" s="260"/>
      <c r="E104" s="235" t="s">
        <v>105</v>
      </c>
      <c r="F104" s="242" t="s">
        <v>79</v>
      </c>
      <c r="G104" s="236" t="s">
        <v>337</v>
      </c>
      <c r="H104" s="242">
        <v>2027</v>
      </c>
      <c r="I104" s="242">
        <v>2030</v>
      </c>
      <c r="J104" s="239">
        <f>SUM(J105:J108)</f>
        <v>0</v>
      </c>
      <c r="K104" s="239">
        <f>SUM(K105:K108)</f>
        <v>0</v>
      </c>
      <c r="L104" s="268">
        <f>J104+K104</f>
        <v>0</v>
      </c>
      <c r="M104" s="239">
        <f t="shared" ref="M104:N104" si="116">SUM(M105:M108)</f>
        <v>0</v>
      </c>
      <c r="N104" s="239">
        <f t="shared" si="116"/>
        <v>0</v>
      </c>
      <c r="O104" s="268">
        <f>M104+N104</f>
        <v>0</v>
      </c>
      <c r="P104" s="239">
        <f t="shared" ref="P104:Q104" si="117">SUM(P105:P108)</f>
        <v>0</v>
      </c>
      <c r="Q104" s="239">
        <f t="shared" si="117"/>
        <v>0</v>
      </c>
      <c r="R104" s="268">
        <f>P104+Q104</f>
        <v>0</v>
      </c>
      <c r="S104" s="239">
        <f t="shared" ref="S104:T104" si="118">SUM(S105:S108)</f>
        <v>14362852.5</v>
      </c>
      <c r="T104" s="239">
        <f t="shared" si="118"/>
        <v>0</v>
      </c>
      <c r="U104" s="268">
        <f>S104+T104</f>
        <v>14362852.5</v>
      </c>
      <c r="V104" s="239">
        <f t="shared" ref="V104:W104" si="119">SUM(V105:V108)</f>
        <v>0</v>
      </c>
      <c r="W104" s="239">
        <f t="shared" si="119"/>
        <v>0</v>
      </c>
      <c r="X104" s="268">
        <f>V104+W104</f>
        <v>0</v>
      </c>
      <c r="Y104" s="268">
        <f>SUM(Y105:Y108)</f>
        <v>0</v>
      </c>
      <c r="Z104" s="268">
        <f>SUM(Z105:Z108)</f>
        <v>0</v>
      </c>
      <c r="AA104" s="268">
        <f t="shared" si="95"/>
        <v>0</v>
      </c>
      <c r="AB104" s="268">
        <f t="shared" ref="AB104:AC104" si="120">SUM(AB105:AB108)</f>
        <v>0</v>
      </c>
      <c r="AC104" s="268">
        <f t="shared" si="120"/>
        <v>0</v>
      </c>
      <c r="AD104" s="268">
        <f t="shared" si="96"/>
        <v>0</v>
      </c>
      <c r="AE104" s="268">
        <f t="shared" si="112"/>
        <v>14362852.5</v>
      </c>
      <c r="AF104" s="268">
        <f t="shared" si="112"/>
        <v>0</v>
      </c>
      <c r="AG104" s="268">
        <f t="shared" si="108"/>
        <v>14362852.5</v>
      </c>
      <c r="AH104" s="239">
        <f>SUM(AH105:AH108)</f>
        <v>0</v>
      </c>
      <c r="AI104" s="239">
        <f>SUM(AI105:AI108)</f>
        <v>0</v>
      </c>
      <c r="AJ104" s="268">
        <f>AH104+AI104</f>
        <v>0</v>
      </c>
      <c r="AK104" s="239">
        <f t="shared" ref="AK104:AL104" si="121">SUM(AK105:AK108)</f>
        <v>0</v>
      </c>
      <c r="AL104" s="239">
        <f t="shared" si="121"/>
        <v>0</v>
      </c>
      <c r="AM104" s="268"/>
      <c r="AN104" s="249">
        <f>AK104+AL104</f>
        <v>0</v>
      </c>
      <c r="AO104" s="239">
        <f t="shared" ref="AO104:AP104" si="122">SUM(AO105:AO108)</f>
        <v>14362852.5</v>
      </c>
      <c r="AP104" s="239">
        <f t="shared" si="122"/>
        <v>0</v>
      </c>
      <c r="AQ104" s="249">
        <f t="shared" si="110"/>
        <v>14362852.5</v>
      </c>
      <c r="AR104" s="267">
        <f t="shared" si="111"/>
        <v>0</v>
      </c>
      <c r="AS104" s="55"/>
      <c r="AT104" s="55"/>
    </row>
    <row r="105" spans="2:46" ht="63" customHeight="1" x14ac:dyDescent="0.2">
      <c r="B105" s="218" t="s">
        <v>180</v>
      </c>
      <c r="C105" s="133" t="s">
        <v>757</v>
      </c>
      <c r="D105" s="219"/>
      <c r="E105" s="88" t="s">
        <v>105</v>
      </c>
      <c r="F105" s="415" t="s">
        <v>79</v>
      </c>
      <c r="G105" s="208" t="s">
        <v>337</v>
      </c>
      <c r="H105" s="92">
        <v>2027</v>
      </c>
      <c r="I105" s="92">
        <v>2027</v>
      </c>
      <c r="J105" s="7">
        <v>0</v>
      </c>
      <c r="K105" s="7">
        <v>0</v>
      </c>
      <c r="L105" s="346">
        <f>SUM(J105:K105)</f>
        <v>0</v>
      </c>
      <c r="M105" s="7">
        <v>0</v>
      </c>
      <c r="N105" s="7">
        <v>0</v>
      </c>
      <c r="O105" s="348">
        <f>SUM(M105:N105)</f>
        <v>0</v>
      </c>
      <c r="P105" s="135">
        <v>0</v>
      </c>
      <c r="Q105" s="7">
        <v>0</v>
      </c>
      <c r="R105" s="348">
        <f>SUM(P105:Q105)</f>
        <v>0</v>
      </c>
      <c r="S105" s="135">
        <v>4787617.5</v>
      </c>
      <c r="T105" s="7">
        <v>0</v>
      </c>
      <c r="U105" s="348">
        <f>SUM(S105:T105)</f>
        <v>4787617.5</v>
      </c>
      <c r="V105" s="135">
        <v>0</v>
      </c>
      <c r="W105" s="7">
        <v>0</v>
      </c>
      <c r="X105" s="348">
        <f>SUM(V105:W105)</f>
        <v>0</v>
      </c>
      <c r="Y105" s="220">
        <v>0</v>
      </c>
      <c r="Z105" s="220">
        <v>0</v>
      </c>
      <c r="AA105" s="348">
        <f t="shared" si="95"/>
        <v>0</v>
      </c>
      <c r="AB105" s="220">
        <v>0</v>
      </c>
      <c r="AC105" s="220">
        <v>0</v>
      </c>
      <c r="AD105" s="348">
        <f t="shared" si="96"/>
        <v>0</v>
      </c>
      <c r="AE105" s="221">
        <f t="shared" si="112"/>
        <v>4787617.5</v>
      </c>
      <c r="AF105" s="221">
        <f t="shared" si="112"/>
        <v>0</v>
      </c>
      <c r="AG105" s="348">
        <f>AE105+AF105</f>
        <v>4787617.5</v>
      </c>
      <c r="AH105" s="216">
        <v>0</v>
      </c>
      <c r="AI105" s="7">
        <v>0</v>
      </c>
      <c r="AJ105" s="348">
        <f>SUM(AH105:AI105)</f>
        <v>0</v>
      </c>
      <c r="AK105" s="7">
        <v>0</v>
      </c>
      <c r="AL105" s="7">
        <v>0</v>
      </c>
      <c r="AM105" s="220"/>
      <c r="AN105" s="347">
        <f t="shared" si="115"/>
        <v>0</v>
      </c>
      <c r="AO105" s="221">
        <v>4787617.5</v>
      </c>
      <c r="AP105" s="7">
        <v>0</v>
      </c>
      <c r="AQ105" s="341">
        <f t="shared" si="110"/>
        <v>4787617.5</v>
      </c>
      <c r="AR105" s="90">
        <f t="shared" si="111"/>
        <v>0</v>
      </c>
      <c r="AS105" s="55"/>
      <c r="AT105" s="55"/>
    </row>
    <row r="106" spans="2:46" ht="63" customHeight="1" x14ac:dyDescent="0.2">
      <c r="B106" s="218" t="s">
        <v>181</v>
      </c>
      <c r="C106" s="133" t="s">
        <v>758</v>
      </c>
      <c r="D106" s="219"/>
      <c r="E106" s="88" t="s">
        <v>105</v>
      </c>
      <c r="F106" s="415" t="s">
        <v>79</v>
      </c>
      <c r="G106" s="208" t="s">
        <v>337</v>
      </c>
      <c r="H106" s="92">
        <v>2027</v>
      </c>
      <c r="I106" s="92">
        <v>2027</v>
      </c>
      <c r="J106" s="7">
        <v>0</v>
      </c>
      <c r="K106" s="7">
        <v>0</v>
      </c>
      <c r="L106" s="346">
        <f>SUM(J106:K106)</f>
        <v>0</v>
      </c>
      <c r="M106" s="7">
        <v>0</v>
      </c>
      <c r="N106" s="7">
        <v>0</v>
      </c>
      <c r="O106" s="348">
        <f>SUM(M106:N106)</f>
        <v>0</v>
      </c>
      <c r="P106" s="135">
        <v>0</v>
      </c>
      <c r="Q106" s="7">
        <v>0</v>
      </c>
      <c r="R106" s="348">
        <f>SUM(P106:Q106)</f>
        <v>0</v>
      </c>
      <c r="S106" s="135">
        <v>9575235</v>
      </c>
      <c r="T106" s="7">
        <v>0</v>
      </c>
      <c r="U106" s="348">
        <f>SUM(S106:T106)</f>
        <v>9575235</v>
      </c>
      <c r="V106" s="135">
        <v>0</v>
      </c>
      <c r="W106" s="7">
        <v>0</v>
      </c>
      <c r="X106" s="348">
        <f>SUM(V106:W106)</f>
        <v>0</v>
      </c>
      <c r="Y106" s="220">
        <v>0</v>
      </c>
      <c r="Z106" s="220">
        <v>0</v>
      </c>
      <c r="AA106" s="348">
        <f t="shared" si="95"/>
        <v>0</v>
      </c>
      <c r="AB106" s="220">
        <v>0</v>
      </c>
      <c r="AC106" s="220">
        <v>0</v>
      </c>
      <c r="AD106" s="348">
        <f t="shared" si="96"/>
        <v>0</v>
      </c>
      <c r="AE106" s="221">
        <f t="shared" si="112"/>
        <v>9575235</v>
      </c>
      <c r="AF106" s="221">
        <f t="shared" si="112"/>
        <v>0</v>
      </c>
      <c r="AG106" s="348">
        <f>AE106+AF106</f>
        <v>9575235</v>
      </c>
      <c r="AH106" s="216">
        <v>0</v>
      </c>
      <c r="AI106" s="7">
        <v>0</v>
      </c>
      <c r="AJ106" s="348">
        <f>SUM(AH106:AI106)</f>
        <v>0</v>
      </c>
      <c r="AK106" s="7">
        <v>0</v>
      </c>
      <c r="AL106" s="7">
        <v>0</v>
      </c>
      <c r="AM106" s="220"/>
      <c r="AN106" s="347">
        <f t="shared" si="115"/>
        <v>0</v>
      </c>
      <c r="AO106" s="221">
        <v>9575235</v>
      </c>
      <c r="AP106" s="7">
        <v>0</v>
      </c>
      <c r="AQ106" s="341">
        <f t="shared" si="110"/>
        <v>9575235</v>
      </c>
      <c r="AR106" s="90">
        <f t="shared" si="111"/>
        <v>0</v>
      </c>
      <c r="AS106" s="55"/>
      <c r="AT106" s="55"/>
    </row>
    <row r="107" spans="2:46" ht="63" customHeight="1" x14ac:dyDescent="0.25">
      <c r="B107" s="218" t="s">
        <v>182</v>
      </c>
      <c r="C107" s="133" t="s">
        <v>759</v>
      </c>
      <c r="D107" s="219"/>
      <c r="E107" s="88"/>
      <c r="F107" s="122" t="s">
        <v>338</v>
      </c>
      <c r="G107" s="208"/>
      <c r="H107" s="92">
        <v>2028</v>
      </c>
      <c r="I107" s="92">
        <v>2030</v>
      </c>
      <c r="J107" s="7">
        <v>0</v>
      </c>
      <c r="K107" s="7">
        <v>0</v>
      </c>
      <c r="L107" s="346">
        <f>SUM(J107:K107)</f>
        <v>0</v>
      </c>
      <c r="M107" s="7">
        <v>0</v>
      </c>
      <c r="N107" s="7">
        <v>0</v>
      </c>
      <c r="O107" s="348">
        <f>SUM(M107:N107)</f>
        <v>0</v>
      </c>
      <c r="P107" s="135">
        <v>0</v>
      </c>
      <c r="Q107" s="7">
        <v>0</v>
      </c>
      <c r="R107" s="348">
        <f>SUM(P107:Q107)</f>
        <v>0</v>
      </c>
      <c r="S107" s="135">
        <v>0</v>
      </c>
      <c r="T107" s="7">
        <v>0</v>
      </c>
      <c r="U107" s="348">
        <f>SUM(S107:T107)</f>
        <v>0</v>
      </c>
      <c r="V107" s="135">
        <v>0</v>
      </c>
      <c r="W107" s="7">
        <v>0</v>
      </c>
      <c r="X107" s="348">
        <f>SUM(V107:W107)</f>
        <v>0</v>
      </c>
      <c r="Y107" s="220">
        <v>0</v>
      </c>
      <c r="Z107" s="220">
        <v>0</v>
      </c>
      <c r="AA107" s="348">
        <f t="shared" si="95"/>
        <v>0</v>
      </c>
      <c r="AB107" s="220">
        <v>0</v>
      </c>
      <c r="AC107" s="220">
        <v>0</v>
      </c>
      <c r="AD107" s="348">
        <f t="shared" si="96"/>
        <v>0</v>
      </c>
      <c r="AE107" s="221">
        <f t="shared" si="112"/>
        <v>0</v>
      </c>
      <c r="AF107" s="221">
        <f t="shared" si="112"/>
        <v>0</v>
      </c>
      <c r="AG107" s="348">
        <f>AE107+AF107</f>
        <v>0</v>
      </c>
      <c r="AH107" s="216">
        <v>0</v>
      </c>
      <c r="AI107" s="7">
        <v>0</v>
      </c>
      <c r="AJ107" s="348">
        <f>SUM(AH107:AI107)</f>
        <v>0</v>
      </c>
      <c r="AK107" s="7">
        <v>0</v>
      </c>
      <c r="AL107" s="7">
        <v>0</v>
      </c>
      <c r="AM107" s="220"/>
      <c r="AN107" s="347">
        <f t="shared" si="115"/>
        <v>0</v>
      </c>
      <c r="AO107" s="221">
        <v>0</v>
      </c>
      <c r="AP107" s="7">
        <v>0</v>
      </c>
      <c r="AQ107" s="341">
        <f t="shared" si="110"/>
        <v>0</v>
      </c>
      <c r="AR107" s="90">
        <f t="shared" si="111"/>
        <v>0</v>
      </c>
      <c r="AS107" s="55"/>
      <c r="AT107" s="55"/>
    </row>
    <row r="108" spans="2:46" ht="63" customHeight="1" thickBot="1" x14ac:dyDescent="0.3">
      <c r="B108" s="71" t="s">
        <v>335</v>
      </c>
      <c r="C108" s="136" t="s">
        <v>760</v>
      </c>
      <c r="D108" s="219"/>
      <c r="E108" s="88"/>
      <c r="F108" s="122" t="s">
        <v>339</v>
      </c>
      <c r="G108" s="208"/>
      <c r="H108" s="92">
        <v>2028</v>
      </c>
      <c r="I108" s="92">
        <v>2030</v>
      </c>
      <c r="J108" s="7">
        <v>0</v>
      </c>
      <c r="K108" s="7">
        <v>0</v>
      </c>
      <c r="L108" s="346">
        <f>SUM(J108:K108)</f>
        <v>0</v>
      </c>
      <c r="M108" s="7">
        <v>0</v>
      </c>
      <c r="N108" s="7">
        <v>0</v>
      </c>
      <c r="O108" s="348">
        <f>SUM(M108:N108)</f>
        <v>0</v>
      </c>
      <c r="P108" s="135">
        <v>0</v>
      </c>
      <c r="Q108" s="7">
        <v>0</v>
      </c>
      <c r="R108" s="348">
        <f>SUM(P108:Q108)</f>
        <v>0</v>
      </c>
      <c r="S108" s="135">
        <v>0</v>
      </c>
      <c r="T108" s="7">
        <v>0</v>
      </c>
      <c r="U108" s="348">
        <f>SUM(S108:T108)</f>
        <v>0</v>
      </c>
      <c r="V108" s="135">
        <v>0</v>
      </c>
      <c r="W108" s="7">
        <v>0</v>
      </c>
      <c r="X108" s="348">
        <f>SUM(V108:W108)</f>
        <v>0</v>
      </c>
      <c r="Y108" s="220">
        <v>0</v>
      </c>
      <c r="Z108" s="220">
        <v>0</v>
      </c>
      <c r="AA108" s="348">
        <f t="shared" si="95"/>
        <v>0</v>
      </c>
      <c r="AB108" s="220">
        <v>0</v>
      </c>
      <c r="AC108" s="220">
        <v>0</v>
      </c>
      <c r="AD108" s="348">
        <f t="shared" si="96"/>
        <v>0</v>
      </c>
      <c r="AE108" s="221">
        <f t="shared" si="112"/>
        <v>0</v>
      </c>
      <c r="AF108" s="221">
        <f t="shared" si="112"/>
        <v>0</v>
      </c>
      <c r="AG108" s="348">
        <f>AE108+AF108</f>
        <v>0</v>
      </c>
      <c r="AH108" s="216">
        <v>0</v>
      </c>
      <c r="AI108" s="7">
        <v>0</v>
      </c>
      <c r="AJ108" s="348">
        <f>SUM(AH108:AI108)</f>
        <v>0</v>
      </c>
      <c r="AK108" s="7">
        <v>0</v>
      </c>
      <c r="AL108" s="7">
        <v>0</v>
      </c>
      <c r="AM108" s="220"/>
      <c r="AN108" s="347">
        <f t="shared" si="115"/>
        <v>0</v>
      </c>
      <c r="AO108" s="221">
        <v>0</v>
      </c>
      <c r="AP108" s="7">
        <v>0</v>
      </c>
      <c r="AQ108" s="341">
        <f t="shared" si="110"/>
        <v>0</v>
      </c>
      <c r="AR108" s="212">
        <f t="shared" si="111"/>
        <v>0</v>
      </c>
      <c r="AS108" s="55"/>
      <c r="AT108" s="55"/>
    </row>
    <row r="109" spans="2:46" s="4" customFormat="1" ht="30" customHeight="1" thickBot="1" x14ac:dyDescent="0.25">
      <c r="B109" s="189"/>
      <c r="C109" s="103" t="s">
        <v>26</v>
      </c>
      <c r="D109" s="104"/>
      <c r="E109" s="138"/>
      <c r="F109" s="109"/>
      <c r="G109" s="109"/>
      <c r="H109" s="109"/>
      <c r="I109" s="105"/>
      <c r="J109" s="139">
        <f>J104+J101+J97+J93+J84</f>
        <v>35034422.520000003</v>
      </c>
      <c r="K109" s="139">
        <f>K104+K101+K97+K93+K84</f>
        <v>0</v>
      </c>
      <c r="L109" s="139">
        <f t="shared" ref="L109:AQ109" si="123">L104+L101+L97+L93+L84</f>
        <v>35034422.520000003</v>
      </c>
      <c r="M109" s="139">
        <f t="shared" si="123"/>
        <v>34904242.920000002</v>
      </c>
      <c r="N109" s="139">
        <f t="shared" si="123"/>
        <v>0</v>
      </c>
      <c r="O109" s="139">
        <f t="shared" si="123"/>
        <v>34904242.920000002</v>
      </c>
      <c r="P109" s="139">
        <f t="shared" si="123"/>
        <v>63780257.549999997</v>
      </c>
      <c r="Q109" s="139">
        <f t="shared" si="123"/>
        <v>0</v>
      </c>
      <c r="R109" s="139">
        <f t="shared" si="123"/>
        <v>63780257.549999997</v>
      </c>
      <c r="S109" s="139">
        <f t="shared" si="123"/>
        <v>73333749.24000001</v>
      </c>
      <c r="T109" s="139">
        <f t="shared" si="123"/>
        <v>0</v>
      </c>
      <c r="U109" s="139">
        <f t="shared" si="123"/>
        <v>79213610.400000006</v>
      </c>
      <c r="V109" s="139">
        <f t="shared" si="123"/>
        <v>65701856.100000009</v>
      </c>
      <c r="W109" s="139">
        <f t="shared" si="123"/>
        <v>0</v>
      </c>
      <c r="X109" s="139">
        <f t="shared" si="123"/>
        <v>65701856.100000009</v>
      </c>
      <c r="Y109" s="139">
        <f t="shared" si="123"/>
        <v>68826044.100000009</v>
      </c>
      <c r="Z109" s="139">
        <f t="shared" si="123"/>
        <v>0</v>
      </c>
      <c r="AA109" s="139">
        <f t="shared" si="123"/>
        <v>68826044.100000009</v>
      </c>
      <c r="AB109" s="139">
        <f t="shared" si="123"/>
        <v>79124393.100000009</v>
      </c>
      <c r="AC109" s="139">
        <f t="shared" si="123"/>
        <v>0</v>
      </c>
      <c r="AD109" s="139">
        <f t="shared" si="123"/>
        <v>79124393.100000009</v>
      </c>
      <c r="AE109" s="139">
        <f t="shared" si="123"/>
        <v>420704965.53000003</v>
      </c>
      <c r="AF109" s="139">
        <f t="shared" si="123"/>
        <v>0</v>
      </c>
      <c r="AG109" s="139">
        <f t="shared" si="123"/>
        <v>420704965.53000003</v>
      </c>
      <c r="AH109" s="139">
        <f t="shared" si="123"/>
        <v>120140784.15000001</v>
      </c>
      <c r="AI109" s="139">
        <f t="shared" si="123"/>
        <v>0</v>
      </c>
      <c r="AJ109" s="139">
        <f t="shared" si="123"/>
        <v>120140784.15000001</v>
      </c>
      <c r="AK109" s="139">
        <f t="shared" si="123"/>
        <v>0</v>
      </c>
      <c r="AL109" s="139">
        <f t="shared" si="123"/>
        <v>0</v>
      </c>
      <c r="AM109" s="139">
        <f t="shared" si="123"/>
        <v>0</v>
      </c>
      <c r="AN109" s="139">
        <f t="shared" si="123"/>
        <v>0</v>
      </c>
      <c r="AO109" s="139">
        <f t="shared" si="123"/>
        <v>259613487.18000001</v>
      </c>
      <c r="AP109" s="139">
        <f t="shared" si="123"/>
        <v>0</v>
      </c>
      <c r="AQ109" s="139">
        <f t="shared" si="123"/>
        <v>259613487.18000001</v>
      </c>
      <c r="AR109" s="224">
        <f t="shared" si="111"/>
        <v>-40950694.199999988</v>
      </c>
      <c r="AS109" s="56"/>
      <c r="AT109" s="56"/>
    </row>
    <row r="110" spans="2:46" s="4" customFormat="1" ht="78" customHeight="1" x14ac:dyDescent="0.25">
      <c r="B110" s="130">
        <v>2.2999999999999998</v>
      </c>
      <c r="C110" s="437" t="s">
        <v>761</v>
      </c>
      <c r="D110" s="438"/>
      <c r="E110" s="75"/>
      <c r="F110" s="115"/>
      <c r="G110" s="115"/>
      <c r="H110" s="115"/>
      <c r="I110" s="115"/>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2"/>
      <c r="AS110" s="56"/>
      <c r="AT110" s="56"/>
    </row>
    <row r="111" spans="2:46" ht="26.45" customHeight="1" thickBot="1" x14ac:dyDescent="0.3">
      <c r="B111" s="124"/>
      <c r="C111" s="82" t="s">
        <v>77</v>
      </c>
      <c r="D111" s="117"/>
      <c r="E111" s="117"/>
      <c r="F111" s="118"/>
      <c r="G111" s="118"/>
      <c r="H111" s="118"/>
      <c r="I111" s="118"/>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90"/>
      <c r="AS111" s="55"/>
      <c r="AT111" s="55"/>
    </row>
    <row r="112" spans="2:46" s="4" customFormat="1" ht="69.75" customHeight="1" thickBot="1" x14ac:dyDescent="0.25">
      <c r="B112" s="273" t="s">
        <v>114</v>
      </c>
      <c r="C112" s="274" t="s">
        <v>762</v>
      </c>
      <c r="D112" s="275"/>
      <c r="E112" s="276" t="s">
        <v>105</v>
      </c>
      <c r="F112" s="270" t="s">
        <v>369</v>
      </c>
      <c r="G112" s="277" t="s">
        <v>372</v>
      </c>
      <c r="H112" s="277">
        <v>2024</v>
      </c>
      <c r="I112" s="277">
        <v>2030</v>
      </c>
      <c r="J112" s="278">
        <f>SUM(J113:J121)</f>
        <v>1062737.8500000001</v>
      </c>
      <c r="K112" s="278">
        <f>SUM(K113:K121)</f>
        <v>0</v>
      </c>
      <c r="L112" s="278">
        <f t="shared" ref="L112:L126" si="124">SUM(J112:K112)</f>
        <v>1062737.8500000001</v>
      </c>
      <c r="M112" s="278">
        <f t="shared" ref="M112:N112" si="125">SUM(M113:M121)</f>
        <v>9953180.1515999995</v>
      </c>
      <c r="N112" s="278">
        <f t="shared" si="125"/>
        <v>0</v>
      </c>
      <c r="O112" s="279">
        <f t="shared" ref="O112:O126" si="126">SUM(M112:N112)</f>
        <v>9953180.1515999995</v>
      </c>
      <c r="P112" s="278">
        <f t="shared" ref="P112:Q112" si="127">SUM(P113:P121)</f>
        <v>11839521.831599999</v>
      </c>
      <c r="Q112" s="278">
        <f t="shared" si="127"/>
        <v>0</v>
      </c>
      <c r="R112" s="279">
        <f t="shared" ref="R112:R126" si="128">SUM(P112:Q112)</f>
        <v>11839521.831599999</v>
      </c>
      <c r="S112" s="278">
        <f t="shared" ref="S112:T112" si="129">SUM(S113:S121)</f>
        <v>18864685.544399999</v>
      </c>
      <c r="T112" s="278">
        <f t="shared" si="129"/>
        <v>0</v>
      </c>
      <c r="U112" s="279">
        <f t="shared" ref="U112:U126" si="130">SUM(S112:T112)</f>
        <v>18864685.544399999</v>
      </c>
      <c r="V112" s="278">
        <f t="shared" ref="V112:W112" si="131">SUM(V113:V121)</f>
        <v>18864685.544399999</v>
      </c>
      <c r="W112" s="278">
        <f t="shared" si="131"/>
        <v>0</v>
      </c>
      <c r="X112" s="279">
        <f t="shared" ref="X112:X153" si="132">SUM(V112:W112)</f>
        <v>18864685.544399999</v>
      </c>
      <c r="Y112" s="321">
        <f t="shared" ref="Y112:Z112" si="133">SUM(Y113:Y121)</f>
        <v>14064685.544399999</v>
      </c>
      <c r="Z112" s="321">
        <f t="shared" si="133"/>
        <v>0</v>
      </c>
      <c r="AA112" s="321">
        <f t="shared" ref="AA112:AA121" si="134">Y112+Z112</f>
        <v>14064685.544399999</v>
      </c>
      <c r="AB112" s="321">
        <f t="shared" ref="AB112:AC112" si="135">SUM(AB113:AB121)</f>
        <v>14064685.544399999</v>
      </c>
      <c r="AC112" s="321">
        <f t="shared" si="135"/>
        <v>0</v>
      </c>
      <c r="AD112" s="321">
        <f t="shared" ref="AD112:AD121" si="136">AB112+AC112</f>
        <v>14064685.544399999</v>
      </c>
      <c r="AE112" s="280">
        <f t="shared" ref="AE112:AF121" si="137">J112+M112+P112+S112+V112+Y112+AB112</f>
        <v>88714182.010800004</v>
      </c>
      <c r="AF112" s="280">
        <f t="shared" si="137"/>
        <v>0</v>
      </c>
      <c r="AG112" s="279">
        <f>SUM(AE112:AF112)</f>
        <v>88714182.010800004</v>
      </c>
      <c r="AH112" s="278">
        <f>SUM(AH113:AH121)</f>
        <v>15985439.8332</v>
      </c>
      <c r="AI112" s="278">
        <f>SUM(AI113:AI121)</f>
        <v>0</v>
      </c>
      <c r="AJ112" s="279">
        <f t="shared" ref="AJ112:AJ126" si="138">SUM(AH112:AI112)</f>
        <v>15985439.8332</v>
      </c>
      <c r="AK112" s="278">
        <f>SUM(AK113:AK121)</f>
        <v>0</v>
      </c>
      <c r="AL112" s="278">
        <f>SUM(AL113:AL121)</f>
        <v>0</v>
      </c>
      <c r="AM112" s="279"/>
      <c r="AN112" s="281">
        <f t="shared" ref="AN112:AN153" si="139">AK112+AL112</f>
        <v>0</v>
      </c>
      <c r="AO112" s="278">
        <f>SUM(AO113:AO121)</f>
        <v>44670087.326399997</v>
      </c>
      <c r="AP112" s="278">
        <f>SUM(AP113:AP121)</f>
        <v>0</v>
      </c>
      <c r="AQ112" s="279">
        <f>SUM(AO112:AP112)</f>
        <v>44670087.326399997</v>
      </c>
      <c r="AR112" s="282">
        <f t="shared" ref="AR112:AR122" si="140">SUM(AQ112+AN112+AJ112)-AG112</f>
        <v>-28058654.851200007</v>
      </c>
      <c r="AS112" s="56"/>
      <c r="AT112" s="374"/>
    </row>
    <row r="113" spans="2:46" s="4" customFormat="1" ht="69.75" customHeight="1" thickBot="1" x14ac:dyDescent="0.25">
      <c r="B113" s="40" t="s">
        <v>183</v>
      </c>
      <c r="C113" s="225" t="s">
        <v>367</v>
      </c>
      <c r="D113" s="117"/>
      <c r="E113" s="88"/>
      <c r="F113" s="1" t="s">
        <v>369</v>
      </c>
      <c r="G113" s="1" t="s">
        <v>514</v>
      </c>
      <c r="H113" s="92">
        <v>2025</v>
      </c>
      <c r="I113" s="92">
        <v>2030</v>
      </c>
      <c r="J113" s="7">
        <v>0</v>
      </c>
      <c r="K113" s="7">
        <v>0</v>
      </c>
      <c r="L113" s="362">
        <f t="shared" si="124"/>
        <v>0</v>
      </c>
      <c r="M113" s="140">
        <v>2244363.7127999999</v>
      </c>
      <c r="N113" s="7">
        <v>0</v>
      </c>
      <c r="O113" s="364">
        <f t="shared" si="126"/>
        <v>2244363.7127999999</v>
      </c>
      <c r="P113" s="140">
        <v>2244363.7127999999</v>
      </c>
      <c r="Q113" s="140">
        <v>0</v>
      </c>
      <c r="R113" s="364">
        <f t="shared" si="128"/>
        <v>2244363.7127999999</v>
      </c>
      <c r="S113" s="140">
        <v>2244363.7127999999</v>
      </c>
      <c r="T113" s="140">
        <v>0</v>
      </c>
      <c r="U113" s="364">
        <f t="shared" si="130"/>
        <v>2244363.7127999999</v>
      </c>
      <c r="V113" s="140">
        <v>2244363.7127999999</v>
      </c>
      <c r="W113" s="140">
        <v>0</v>
      </c>
      <c r="X113" s="364">
        <f t="shared" si="132"/>
        <v>2244363.7127999999</v>
      </c>
      <c r="Y113" s="322">
        <v>2244363.7127999999</v>
      </c>
      <c r="Z113" s="322">
        <v>0</v>
      </c>
      <c r="AA113" s="366">
        <f t="shared" si="134"/>
        <v>2244363.7127999999</v>
      </c>
      <c r="AB113" s="322">
        <v>2244363.7127999999</v>
      </c>
      <c r="AC113" s="322">
        <v>0</v>
      </c>
      <c r="AD113" s="366">
        <f t="shared" si="136"/>
        <v>2244363.7127999999</v>
      </c>
      <c r="AE113" s="221">
        <f t="shared" si="137"/>
        <v>13466182.276799999</v>
      </c>
      <c r="AF113" s="221">
        <f t="shared" si="137"/>
        <v>0</v>
      </c>
      <c r="AG113" s="365">
        <f>AE113+AF113</f>
        <v>13466182.276799999</v>
      </c>
      <c r="AH113" s="229">
        <v>4488727.4255999997</v>
      </c>
      <c r="AI113" s="229">
        <v>0</v>
      </c>
      <c r="AJ113" s="365">
        <f t="shared" si="138"/>
        <v>4488727.4255999997</v>
      </c>
      <c r="AK113" s="229">
        <v>0</v>
      </c>
      <c r="AL113" s="229">
        <v>0</v>
      </c>
      <c r="AM113" s="229"/>
      <c r="AN113" s="347">
        <f t="shared" si="139"/>
        <v>0</v>
      </c>
      <c r="AO113" s="229">
        <v>8977454.8511999995</v>
      </c>
      <c r="AP113" s="229">
        <v>0</v>
      </c>
      <c r="AQ113" s="365">
        <f>SUM(AO113:AP113)</f>
        <v>8977454.8511999995</v>
      </c>
      <c r="AR113" s="368">
        <f t="shared" si="140"/>
        <v>0</v>
      </c>
      <c r="AS113" s="56"/>
      <c r="AT113" s="56"/>
    </row>
    <row r="114" spans="2:46" s="4" customFormat="1" ht="69.75" customHeight="1" x14ac:dyDescent="0.2">
      <c r="B114" s="113" t="s">
        <v>184</v>
      </c>
      <c r="C114" s="227" t="s">
        <v>763</v>
      </c>
      <c r="D114" s="228"/>
      <c r="E114" s="210"/>
      <c r="F114" s="1" t="s">
        <v>369</v>
      </c>
      <c r="G114" s="1"/>
      <c r="H114" s="92">
        <v>2027</v>
      </c>
      <c r="I114" s="92">
        <v>2030</v>
      </c>
      <c r="J114" s="211">
        <v>0</v>
      </c>
      <c r="K114" s="211">
        <v>0</v>
      </c>
      <c r="L114" s="363">
        <f t="shared" si="124"/>
        <v>0</v>
      </c>
      <c r="M114" s="229">
        <v>0</v>
      </c>
      <c r="N114" s="211">
        <v>0</v>
      </c>
      <c r="O114" s="365">
        <f t="shared" si="126"/>
        <v>0</v>
      </c>
      <c r="P114" s="229">
        <v>0</v>
      </c>
      <c r="Q114" s="229">
        <v>0</v>
      </c>
      <c r="R114" s="365">
        <f t="shared" si="128"/>
        <v>0</v>
      </c>
      <c r="S114" s="229">
        <v>2225163.7127999999</v>
      </c>
      <c r="T114" s="229">
        <v>0</v>
      </c>
      <c r="U114" s="365">
        <f t="shared" si="130"/>
        <v>2225163.7127999999</v>
      </c>
      <c r="V114" s="229">
        <v>2225163.7127999999</v>
      </c>
      <c r="W114" s="229">
        <v>0</v>
      </c>
      <c r="X114" s="365">
        <f t="shared" si="132"/>
        <v>2225163.7127999999</v>
      </c>
      <c r="Y114" s="323">
        <v>2225163.7127999999</v>
      </c>
      <c r="Z114" s="323">
        <v>0</v>
      </c>
      <c r="AA114" s="367">
        <f t="shared" si="134"/>
        <v>2225163.7127999999</v>
      </c>
      <c r="AB114" s="323">
        <v>2225163.7127999999</v>
      </c>
      <c r="AC114" s="323">
        <v>0</v>
      </c>
      <c r="AD114" s="367">
        <f t="shared" si="136"/>
        <v>2225163.7127999999</v>
      </c>
      <c r="AE114" s="135">
        <f t="shared" si="137"/>
        <v>8900654.8511999995</v>
      </c>
      <c r="AF114" s="135">
        <f t="shared" si="137"/>
        <v>0</v>
      </c>
      <c r="AG114" s="362">
        <f>AE114+AF114</f>
        <v>8900654.8511999995</v>
      </c>
      <c r="AH114" s="226">
        <v>0</v>
      </c>
      <c r="AI114" s="226">
        <v>0</v>
      </c>
      <c r="AJ114" s="362">
        <f t="shared" si="138"/>
        <v>0</v>
      </c>
      <c r="AK114" s="226">
        <v>0</v>
      </c>
      <c r="AL114" s="226">
        <v>0</v>
      </c>
      <c r="AM114" s="226"/>
      <c r="AN114" s="341">
        <f t="shared" si="139"/>
        <v>0</v>
      </c>
      <c r="AO114" s="226">
        <v>0</v>
      </c>
      <c r="AP114" s="226">
        <v>0</v>
      </c>
      <c r="AQ114" s="362">
        <f t="shared" ref="AQ114:AQ153" si="141">SUM(AO114:AP114)</f>
        <v>0</v>
      </c>
      <c r="AR114" s="371">
        <f t="shared" si="140"/>
        <v>-8900654.8511999995</v>
      </c>
      <c r="AS114" s="56"/>
      <c r="AT114" s="56"/>
    </row>
    <row r="115" spans="2:46" s="4" customFormat="1" ht="69.75" customHeight="1" x14ac:dyDescent="0.2">
      <c r="B115" s="40" t="s">
        <v>185</v>
      </c>
      <c r="C115" s="225" t="s">
        <v>764</v>
      </c>
      <c r="D115" s="117"/>
      <c r="E115" s="88"/>
      <c r="F115" s="415" t="s">
        <v>369</v>
      </c>
      <c r="G115" s="1"/>
      <c r="H115" s="92">
        <v>2026</v>
      </c>
      <c r="I115" s="92">
        <v>2030</v>
      </c>
      <c r="J115" s="7">
        <v>0</v>
      </c>
      <c r="K115" s="7">
        <v>0</v>
      </c>
      <c r="L115" s="362">
        <f t="shared" si="124"/>
        <v>0</v>
      </c>
      <c r="M115" s="226">
        <v>0</v>
      </c>
      <c r="N115" s="7">
        <v>0</v>
      </c>
      <c r="O115" s="362">
        <f t="shared" si="126"/>
        <v>0</v>
      </c>
      <c r="P115" s="226">
        <v>1886341.68</v>
      </c>
      <c r="Q115" s="226">
        <v>0</v>
      </c>
      <c r="R115" s="362">
        <f t="shared" si="128"/>
        <v>1886341.68</v>
      </c>
      <c r="S115" s="226">
        <v>1886341.68</v>
      </c>
      <c r="T115" s="226">
        <v>0</v>
      </c>
      <c r="U115" s="362">
        <f t="shared" si="130"/>
        <v>1886341.68</v>
      </c>
      <c r="V115" s="226">
        <v>1886341.68</v>
      </c>
      <c r="W115" s="226">
        <v>0</v>
      </c>
      <c r="X115" s="362">
        <f t="shared" si="132"/>
        <v>1886341.68</v>
      </c>
      <c r="Y115" s="226">
        <v>1886341.68</v>
      </c>
      <c r="Z115" s="226">
        <v>0</v>
      </c>
      <c r="AA115" s="362">
        <f t="shared" si="134"/>
        <v>1886341.68</v>
      </c>
      <c r="AB115" s="226">
        <v>1886341.68</v>
      </c>
      <c r="AC115" s="226">
        <v>0</v>
      </c>
      <c r="AD115" s="362">
        <f t="shared" si="136"/>
        <v>1886341.68</v>
      </c>
      <c r="AE115" s="135">
        <f t="shared" si="137"/>
        <v>9431708.4000000004</v>
      </c>
      <c r="AF115" s="135">
        <f t="shared" si="137"/>
        <v>0</v>
      </c>
      <c r="AG115" s="362">
        <f>AE115+AF115</f>
        <v>9431708.4000000004</v>
      </c>
      <c r="AH115" s="226">
        <v>1886341.68</v>
      </c>
      <c r="AI115" s="226">
        <v>0</v>
      </c>
      <c r="AJ115" s="362">
        <f t="shared" si="138"/>
        <v>1886341.68</v>
      </c>
      <c r="AK115" s="226">
        <v>0</v>
      </c>
      <c r="AL115" s="226">
        <v>0</v>
      </c>
      <c r="AM115" s="226"/>
      <c r="AN115" s="341">
        <f t="shared" si="139"/>
        <v>0</v>
      </c>
      <c r="AO115" s="226">
        <v>7545366.7199999997</v>
      </c>
      <c r="AP115" s="226">
        <v>0</v>
      </c>
      <c r="AQ115" s="362">
        <f t="shared" si="141"/>
        <v>7545366.7199999997</v>
      </c>
      <c r="AR115" s="371">
        <f t="shared" si="140"/>
        <v>0</v>
      </c>
      <c r="AS115" s="56"/>
      <c r="AT115" s="56"/>
    </row>
    <row r="116" spans="2:46" s="4" customFormat="1" ht="69.75" customHeight="1" x14ac:dyDescent="0.2">
      <c r="B116" s="40" t="s">
        <v>361</v>
      </c>
      <c r="C116" s="225" t="s">
        <v>368</v>
      </c>
      <c r="D116" s="117"/>
      <c r="E116" s="88" t="s">
        <v>187</v>
      </c>
      <c r="F116" s="1" t="s">
        <v>186</v>
      </c>
      <c r="G116" s="421" t="s">
        <v>371</v>
      </c>
      <c r="H116" s="92">
        <v>2027</v>
      </c>
      <c r="I116" s="92">
        <v>2030</v>
      </c>
      <c r="J116" s="7">
        <v>0</v>
      </c>
      <c r="K116" s="7">
        <v>0</v>
      </c>
      <c r="L116" s="362">
        <f t="shared" si="124"/>
        <v>0</v>
      </c>
      <c r="M116" s="226">
        <v>0</v>
      </c>
      <c r="N116" s="7">
        <v>0</v>
      </c>
      <c r="O116" s="362">
        <f t="shared" si="126"/>
        <v>0</v>
      </c>
      <c r="P116" s="226">
        <v>0</v>
      </c>
      <c r="Q116" s="226">
        <v>0</v>
      </c>
      <c r="R116" s="362">
        <f t="shared" si="128"/>
        <v>0</v>
      </c>
      <c r="S116" s="226">
        <v>4800000</v>
      </c>
      <c r="T116" s="226">
        <v>0</v>
      </c>
      <c r="U116" s="362">
        <f t="shared" si="130"/>
        <v>4800000</v>
      </c>
      <c r="V116" s="226">
        <v>4800000</v>
      </c>
      <c r="W116" s="226">
        <v>0</v>
      </c>
      <c r="X116" s="362">
        <f t="shared" si="132"/>
        <v>4800000</v>
      </c>
      <c r="Y116" s="226">
        <v>0</v>
      </c>
      <c r="Z116" s="226">
        <v>0</v>
      </c>
      <c r="AA116" s="362">
        <f t="shared" si="134"/>
        <v>0</v>
      </c>
      <c r="AB116" s="226">
        <v>0</v>
      </c>
      <c r="AC116" s="226">
        <v>0</v>
      </c>
      <c r="AD116" s="362">
        <f t="shared" si="136"/>
        <v>0</v>
      </c>
      <c r="AE116" s="135">
        <f t="shared" si="137"/>
        <v>9600000</v>
      </c>
      <c r="AF116" s="135">
        <f t="shared" si="137"/>
        <v>0</v>
      </c>
      <c r="AG116" s="362">
        <f t="shared" ref="AG116:AG121" si="142">AE116+AF116</f>
        <v>9600000</v>
      </c>
      <c r="AH116" s="226">
        <v>0</v>
      </c>
      <c r="AI116" s="226">
        <v>0</v>
      </c>
      <c r="AJ116" s="362">
        <f t="shared" si="138"/>
        <v>0</v>
      </c>
      <c r="AK116" s="226">
        <v>0</v>
      </c>
      <c r="AL116" s="226">
        <v>0</v>
      </c>
      <c r="AM116" s="226"/>
      <c r="AN116" s="341">
        <f t="shared" si="139"/>
        <v>0</v>
      </c>
      <c r="AO116" s="226">
        <v>9600000</v>
      </c>
      <c r="AP116" s="226">
        <v>0</v>
      </c>
      <c r="AQ116" s="362">
        <f t="shared" si="141"/>
        <v>9600000</v>
      </c>
      <c r="AR116" s="371">
        <f t="shared" si="140"/>
        <v>0</v>
      </c>
      <c r="AS116" s="56"/>
      <c r="AT116" s="56"/>
    </row>
    <row r="117" spans="2:46" s="4" customFormat="1" ht="69.75" customHeight="1" x14ac:dyDescent="0.2">
      <c r="B117" s="40" t="s">
        <v>362</v>
      </c>
      <c r="C117" s="225" t="s">
        <v>765</v>
      </c>
      <c r="D117" s="117"/>
      <c r="E117" s="88"/>
      <c r="F117" s="415" t="s">
        <v>369</v>
      </c>
      <c r="G117" s="1"/>
      <c r="H117" s="92">
        <v>2025</v>
      </c>
      <c r="I117" s="92">
        <v>2030</v>
      </c>
      <c r="J117" s="7">
        <v>0</v>
      </c>
      <c r="K117" s="7">
        <v>0</v>
      </c>
      <c r="L117" s="362">
        <f t="shared" si="124"/>
        <v>0</v>
      </c>
      <c r="M117" s="226">
        <v>905151.34080000001</v>
      </c>
      <c r="N117" s="7">
        <v>0</v>
      </c>
      <c r="O117" s="362">
        <f t="shared" si="126"/>
        <v>905151.34080000001</v>
      </c>
      <c r="P117" s="226">
        <v>905151.34080000001</v>
      </c>
      <c r="Q117" s="226">
        <v>0</v>
      </c>
      <c r="R117" s="362">
        <f t="shared" si="128"/>
        <v>905151.34080000001</v>
      </c>
      <c r="S117" s="226">
        <v>905151.34080000001</v>
      </c>
      <c r="T117" s="226">
        <v>0</v>
      </c>
      <c r="U117" s="362">
        <f t="shared" si="130"/>
        <v>905151.34080000001</v>
      </c>
      <c r="V117" s="226">
        <v>905151.34080000001</v>
      </c>
      <c r="W117" s="226">
        <v>0</v>
      </c>
      <c r="X117" s="362">
        <f t="shared" si="132"/>
        <v>905151.34080000001</v>
      </c>
      <c r="Y117" s="226">
        <v>905151.34080000001</v>
      </c>
      <c r="Z117" s="226">
        <v>0</v>
      </c>
      <c r="AA117" s="362">
        <f t="shared" si="134"/>
        <v>905151.34080000001</v>
      </c>
      <c r="AB117" s="226">
        <v>905151.34080000001</v>
      </c>
      <c r="AC117" s="226">
        <v>0</v>
      </c>
      <c r="AD117" s="362">
        <f t="shared" si="136"/>
        <v>905151.34080000001</v>
      </c>
      <c r="AE117" s="135">
        <f t="shared" si="137"/>
        <v>5430908.0448000003</v>
      </c>
      <c r="AF117" s="135">
        <f t="shared" si="137"/>
        <v>0</v>
      </c>
      <c r="AG117" s="362">
        <f t="shared" si="142"/>
        <v>5430908.0448000003</v>
      </c>
      <c r="AH117" s="226">
        <v>1810302.6816</v>
      </c>
      <c r="AI117" s="226">
        <v>0</v>
      </c>
      <c r="AJ117" s="362">
        <f t="shared" si="138"/>
        <v>1810302.6816</v>
      </c>
      <c r="AK117" s="226">
        <v>0</v>
      </c>
      <c r="AL117" s="226">
        <v>0</v>
      </c>
      <c r="AM117" s="226"/>
      <c r="AN117" s="341">
        <f t="shared" si="139"/>
        <v>0</v>
      </c>
      <c r="AO117" s="226">
        <v>3620605.3632</v>
      </c>
      <c r="AP117" s="226">
        <v>0</v>
      </c>
      <c r="AQ117" s="362">
        <f t="shared" si="141"/>
        <v>3620605.3632</v>
      </c>
      <c r="AR117" s="371">
        <f t="shared" si="140"/>
        <v>0</v>
      </c>
      <c r="AS117" s="56"/>
      <c r="AT117" s="56"/>
    </row>
    <row r="118" spans="2:46" s="4" customFormat="1" ht="69.75" customHeight="1" x14ac:dyDescent="0.2">
      <c r="B118" s="40" t="s">
        <v>363</v>
      </c>
      <c r="C118" s="225" t="s">
        <v>766</v>
      </c>
      <c r="D118" s="117"/>
      <c r="E118" s="88"/>
      <c r="F118" s="415" t="s">
        <v>369</v>
      </c>
      <c r="G118" s="1"/>
      <c r="H118" s="92">
        <v>2025</v>
      </c>
      <c r="I118" s="92">
        <v>2030</v>
      </c>
      <c r="J118" s="7">
        <v>0</v>
      </c>
      <c r="K118" s="7">
        <v>0</v>
      </c>
      <c r="L118" s="362">
        <f t="shared" si="124"/>
        <v>0</v>
      </c>
      <c r="M118" s="226">
        <v>1886341.68</v>
      </c>
      <c r="N118" s="7">
        <v>0</v>
      </c>
      <c r="O118" s="362">
        <f t="shared" si="126"/>
        <v>1886341.68</v>
      </c>
      <c r="P118" s="226">
        <v>1886341.68</v>
      </c>
      <c r="Q118" s="226">
        <v>0</v>
      </c>
      <c r="R118" s="362">
        <f t="shared" si="128"/>
        <v>1886341.68</v>
      </c>
      <c r="S118" s="226">
        <v>1886341.68</v>
      </c>
      <c r="T118" s="226">
        <v>0</v>
      </c>
      <c r="U118" s="362">
        <f t="shared" si="130"/>
        <v>1886341.68</v>
      </c>
      <c r="V118" s="226">
        <v>1886341.68</v>
      </c>
      <c r="W118" s="226">
        <v>0</v>
      </c>
      <c r="X118" s="362">
        <f t="shared" si="132"/>
        <v>1886341.68</v>
      </c>
      <c r="Y118" s="226">
        <v>1886341.68</v>
      </c>
      <c r="Z118" s="226">
        <v>0</v>
      </c>
      <c r="AA118" s="362">
        <f t="shared" si="134"/>
        <v>1886341.68</v>
      </c>
      <c r="AB118" s="226">
        <v>1886341.68</v>
      </c>
      <c r="AC118" s="226">
        <v>0</v>
      </c>
      <c r="AD118" s="362">
        <f t="shared" si="136"/>
        <v>1886341.68</v>
      </c>
      <c r="AE118" s="135">
        <f t="shared" si="137"/>
        <v>11318050.08</v>
      </c>
      <c r="AF118" s="135">
        <f t="shared" si="137"/>
        <v>0</v>
      </c>
      <c r="AG118" s="362">
        <f t="shared" si="142"/>
        <v>11318050.08</v>
      </c>
      <c r="AH118" s="226">
        <v>3772683.36</v>
      </c>
      <c r="AI118" s="226">
        <v>0</v>
      </c>
      <c r="AJ118" s="362">
        <f t="shared" si="138"/>
        <v>3772683.36</v>
      </c>
      <c r="AK118" s="226">
        <v>0</v>
      </c>
      <c r="AL118" s="226">
        <v>0</v>
      </c>
      <c r="AM118" s="226"/>
      <c r="AN118" s="341">
        <f t="shared" si="139"/>
        <v>0</v>
      </c>
      <c r="AO118" s="226">
        <v>7545366.7199999997</v>
      </c>
      <c r="AP118" s="226">
        <v>0</v>
      </c>
      <c r="AQ118" s="362">
        <f t="shared" si="141"/>
        <v>7545366.7199999997</v>
      </c>
      <c r="AR118" s="371">
        <f t="shared" si="140"/>
        <v>0</v>
      </c>
      <c r="AS118" s="56"/>
      <c r="AT118" s="56"/>
    </row>
    <row r="119" spans="2:46" s="4" customFormat="1" ht="69.75" customHeight="1" x14ac:dyDescent="0.2">
      <c r="B119" s="40" t="s">
        <v>364</v>
      </c>
      <c r="C119" s="225" t="s">
        <v>767</v>
      </c>
      <c r="D119" s="117"/>
      <c r="E119" s="88"/>
      <c r="F119" s="1" t="s">
        <v>369</v>
      </c>
      <c r="G119" s="1"/>
      <c r="H119" s="92">
        <v>2025</v>
      </c>
      <c r="I119" s="92">
        <v>2030</v>
      </c>
      <c r="J119" s="7">
        <v>0</v>
      </c>
      <c r="K119" s="7">
        <v>0</v>
      </c>
      <c r="L119" s="362">
        <f t="shared" si="124"/>
        <v>0</v>
      </c>
      <c r="M119" s="226">
        <v>1508585.568</v>
      </c>
      <c r="N119" s="7">
        <v>0</v>
      </c>
      <c r="O119" s="362">
        <f t="shared" si="126"/>
        <v>1508585.568</v>
      </c>
      <c r="P119" s="226">
        <v>1508585.568</v>
      </c>
      <c r="Q119" s="226">
        <v>0</v>
      </c>
      <c r="R119" s="362">
        <f t="shared" si="128"/>
        <v>1508585.568</v>
      </c>
      <c r="S119" s="226">
        <v>1508585.568</v>
      </c>
      <c r="T119" s="226">
        <v>0</v>
      </c>
      <c r="U119" s="362">
        <f t="shared" si="130"/>
        <v>1508585.568</v>
      </c>
      <c r="V119" s="226">
        <v>1508585.568</v>
      </c>
      <c r="W119" s="226">
        <v>0</v>
      </c>
      <c r="X119" s="362">
        <f t="shared" si="132"/>
        <v>1508585.568</v>
      </c>
      <c r="Y119" s="226">
        <v>1508585.568</v>
      </c>
      <c r="Z119" s="226">
        <v>0</v>
      </c>
      <c r="AA119" s="362">
        <f t="shared" si="134"/>
        <v>1508585.568</v>
      </c>
      <c r="AB119" s="226">
        <v>1508585.568</v>
      </c>
      <c r="AC119" s="226">
        <v>0</v>
      </c>
      <c r="AD119" s="362">
        <f t="shared" si="136"/>
        <v>1508585.568</v>
      </c>
      <c r="AE119" s="135">
        <f t="shared" si="137"/>
        <v>9051513.4079999998</v>
      </c>
      <c r="AF119" s="135">
        <f t="shared" si="137"/>
        <v>0</v>
      </c>
      <c r="AG119" s="362">
        <f t="shared" si="142"/>
        <v>9051513.4079999998</v>
      </c>
      <c r="AH119" s="226">
        <v>3017171.1359999999</v>
      </c>
      <c r="AI119" s="226">
        <v>0</v>
      </c>
      <c r="AJ119" s="362">
        <f t="shared" si="138"/>
        <v>3017171.1359999999</v>
      </c>
      <c r="AK119" s="226">
        <v>0</v>
      </c>
      <c r="AL119" s="226">
        <v>0</v>
      </c>
      <c r="AM119" s="226"/>
      <c r="AN119" s="341">
        <f t="shared" si="139"/>
        <v>0</v>
      </c>
      <c r="AO119" s="226">
        <v>6034342.2719999999</v>
      </c>
      <c r="AP119" s="226">
        <v>0</v>
      </c>
      <c r="AQ119" s="362">
        <f t="shared" si="141"/>
        <v>6034342.2719999999</v>
      </c>
      <c r="AR119" s="371">
        <f t="shared" si="140"/>
        <v>0</v>
      </c>
      <c r="AS119" s="56"/>
      <c r="AT119" s="56"/>
    </row>
    <row r="120" spans="2:46" s="4" customFormat="1" ht="69.75" customHeight="1" x14ac:dyDescent="0.2">
      <c r="B120" s="40" t="s">
        <v>365</v>
      </c>
      <c r="C120" s="225" t="s">
        <v>768</v>
      </c>
      <c r="D120" s="117"/>
      <c r="E120" s="88"/>
      <c r="F120" s="1" t="s">
        <v>369</v>
      </c>
      <c r="G120" s="1" t="s">
        <v>370</v>
      </c>
      <c r="H120" s="92">
        <v>2025</v>
      </c>
      <c r="I120" s="92">
        <v>2030</v>
      </c>
      <c r="J120" s="7">
        <v>0</v>
      </c>
      <c r="K120" s="7">
        <v>0</v>
      </c>
      <c r="L120" s="362">
        <f t="shared" si="124"/>
        <v>0</v>
      </c>
      <c r="M120" s="226">
        <v>2346000</v>
      </c>
      <c r="N120" s="7">
        <v>0</v>
      </c>
      <c r="O120" s="362">
        <f t="shared" si="126"/>
        <v>2346000</v>
      </c>
      <c r="P120" s="226">
        <v>2346000</v>
      </c>
      <c r="Q120" s="226">
        <v>0</v>
      </c>
      <c r="R120" s="362">
        <f t="shared" si="128"/>
        <v>2346000</v>
      </c>
      <c r="S120" s="226">
        <v>2346000</v>
      </c>
      <c r="T120" s="226">
        <v>0</v>
      </c>
      <c r="U120" s="362">
        <f t="shared" si="130"/>
        <v>2346000</v>
      </c>
      <c r="V120" s="226">
        <v>2346000</v>
      </c>
      <c r="W120" s="226">
        <v>0</v>
      </c>
      <c r="X120" s="362">
        <f t="shared" si="132"/>
        <v>2346000</v>
      </c>
      <c r="Y120" s="226">
        <v>2346000</v>
      </c>
      <c r="Z120" s="226">
        <v>0</v>
      </c>
      <c r="AA120" s="362">
        <f t="shared" si="134"/>
        <v>2346000</v>
      </c>
      <c r="AB120" s="226">
        <v>2346000</v>
      </c>
      <c r="AC120" s="226">
        <v>0</v>
      </c>
      <c r="AD120" s="362">
        <f t="shared" si="136"/>
        <v>2346000</v>
      </c>
      <c r="AE120" s="135">
        <f t="shared" si="137"/>
        <v>14076000</v>
      </c>
      <c r="AF120" s="135">
        <f t="shared" si="137"/>
        <v>0</v>
      </c>
      <c r="AG120" s="362">
        <f t="shared" si="142"/>
        <v>14076000</v>
      </c>
      <c r="AH120" s="226">
        <v>0</v>
      </c>
      <c r="AI120" s="226">
        <v>0</v>
      </c>
      <c r="AJ120" s="362">
        <f t="shared" si="138"/>
        <v>0</v>
      </c>
      <c r="AK120" s="226">
        <v>0</v>
      </c>
      <c r="AL120" s="226">
        <v>0</v>
      </c>
      <c r="AM120" s="226"/>
      <c r="AN120" s="341">
        <f t="shared" si="139"/>
        <v>0</v>
      </c>
      <c r="AO120" s="226">
        <v>0</v>
      </c>
      <c r="AP120" s="226">
        <v>0</v>
      </c>
      <c r="AQ120" s="362">
        <f t="shared" si="141"/>
        <v>0</v>
      </c>
      <c r="AR120" s="371">
        <f t="shared" si="140"/>
        <v>-14076000</v>
      </c>
      <c r="AS120" s="56"/>
      <c r="AT120" s="56"/>
    </row>
    <row r="121" spans="2:46" s="4" customFormat="1" ht="69.75" customHeight="1" thickBot="1" x14ac:dyDescent="0.25">
      <c r="B121" s="40" t="s">
        <v>366</v>
      </c>
      <c r="C121" s="225" t="s">
        <v>769</v>
      </c>
      <c r="D121" s="117"/>
      <c r="E121" s="88"/>
      <c r="F121" s="1" t="s">
        <v>369</v>
      </c>
      <c r="G121" s="1" t="s">
        <v>370</v>
      </c>
      <c r="H121" s="92">
        <v>2024</v>
      </c>
      <c r="I121" s="92">
        <v>2030</v>
      </c>
      <c r="J121" s="7">
        <v>1062737.8500000001</v>
      </c>
      <c r="K121" s="7">
        <v>0</v>
      </c>
      <c r="L121" s="362">
        <f t="shared" si="124"/>
        <v>1062737.8500000001</v>
      </c>
      <c r="M121" s="226">
        <v>1062737.8500000001</v>
      </c>
      <c r="N121" s="7">
        <v>0</v>
      </c>
      <c r="O121" s="362">
        <f t="shared" si="126"/>
        <v>1062737.8500000001</v>
      </c>
      <c r="P121" s="226">
        <v>1062737.8500000001</v>
      </c>
      <c r="Q121" s="226">
        <v>0</v>
      </c>
      <c r="R121" s="362">
        <f t="shared" si="128"/>
        <v>1062737.8500000001</v>
      </c>
      <c r="S121" s="226">
        <v>1062737.8500000001</v>
      </c>
      <c r="T121" s="226">
        <v>0</v>
      </c>
      <c r="U121" s="362">
        <f t="shared" si="130"/>
        <v>1062737.8500000001</v>
      </c>
      <c r="V121" s="226">
        <v>1062737.8500000001</v>
      </c>
      <c r="W121" s="226">
        <v>0</v>
      </c>
      <c r="X121" s="362">
        <f t="shared" si="132"/>
        <v>1062737.8500000001</v>
      </c>
      <c r="Y121" s="226">
        <v>1062737.8500000001</v>
      </c>
      <c r="Z121" s="226">
        <v>0</v>
      </c>
      <c r="AA121" s="362">
        <f t="shared" si="134"/>
        <v>1062737.8500000001</v>
      </c>
      <c r="AB121" s="226">
        <v>1062737.8500000001</v>
      </c>
      <c r="AC121" s="226">
        <v>0</v>
      </c>
      <c r="AD121" s="362">
        <f t="shared" si="136"/>
        <v>1062737.8500000001</v>
      </c>
      <c r="AE121" s="135">
        <f t="shared" si="137"/>
        <v>7439164.9499999993</v>
      </c>
      <c r="AF121" s="135">
        <f t="shared" si="137"/>
        <v>0</v>
      </c>
      <c r="AG121" s="362">
        <f t="shared" si="142"/>
        <v>7439164.9499999993</v>
      </c>
      <c r="AH121" s="226">
        <v>1010213.5499999999</v>
      </c>
      <c r="AI121" s="226">
        <v>0</v>
      </c>
      <c r="AJ121" s="362">
        <f t="shared" si="138"/>
        <v>1010213.5499999999</v>
      </c>
      <c r="AK121" s="226">
        <v>0</v>
      </c>
      <c r="AL121" s="226">
        <v>0</v>
      </c>
      <c r="AM121" s="226"/>
      <c r="AN121" s="341">
        <f t="shared" si="139"/>
        <v>0</v>
      </c>
      <c r="AO121" s="226">
        <v>1346951.4</v>
      </c>
      <c r="AP121" s="226">
        <v>0</v>
      </c>
      <c r="AQ121" s="362">
        <f t="shared" si="141"/>
        <v>1346951.4</v>
      </c>
      <c r="AR121" s="371">
        <f t="shared" si="140"/>
        <v>-5082000</v>
      </c>
      <c r="AS121" s="56"/>
      <c r="AT121" s="56"/>
    </row>
    <row r="122" spans="2:46" s="4" customFormat="1" ht="30" customHeight="1" thickBot="1" x14ac:dyDescent="0.25">
      <c r="B122" s="189"/>
      <c r="C122" s="103" t="s">
        <v>115</v>
      </c>
      <c r="D122" s="104"/>
      <c r="E122" s="138"/>
      <c r="F122" s="109"/>
      <c r="G122" s="109"/>
      <c r="H122" s="109"/>
      <c r="I122" s="105"/>
      <c r="J122" s="139">
        <f>J112</f>
        <v>1062737.8500000001</v>
      </c>
      <c r="K122" s="139">
        <f t="shared" ref="K122:AQ122" si="143">K112</f>
        <v>0</v>
      </c>
      <c r="L122" s="139">
        <f t="shared" si="143"/>
        <v>1062737.8500000001</v>
      </c>
      <c r="M122" s="139">
        <f t="shared" si="143"/>
        <v>9953180.1515999995</v>
      </c>
      <c r="N122" s="139">
        <f t="shared" si="143"/>
        <v>0</v>
      </c>
      <c r="O122" s="139">
        <f t="shared" si="143"/>
        <v>9953180.1515999995</v>
      </c>
      <c r="P122" s="139">
        <f t="shared" si="143"/>
        <v>11839521.831599999</v>
      </c>
      <c r="Q122" s="139">
        <f t="shared" si="143"/>
        <v>0</v>
      </c>
      <c r="R122" s="139">
        <f t="shared" si="143"/>
        <v>11839521.831599999</v>
      </c>
      <c r="S122" s="139">
        <f t="shared" si="143"/>
        <v>18864685.544399999</v>
      </c>
      <c r="T122" s="139">
        <f t="shared" si="143"/>
        <v>0</v>
      </c>
      <c r="U122" s="139">
        <f t="shared" si="143"/>
        <v>18864685.544399999</v>
      </c>
      <c r="V122" s="139">
        <f t="shared" si="143"/>
        <v>18864685.544399999</v>
      </c>
      <c r="W122" s="139">
        <f t="shared" si="143"/>
        <v>0</v>
      </c>
      <c r="X122" s="139">
        <f t="shared" si="143"/>
        <v>18864685.544399999</v>
      </c>
      <c r="Y122" s="139">
        <f t="shared" si="143"/>
        <v>14064685.544399999</v>
      </c>
      <c r="Z122" s="139">
        <f t="shared" si="143"/>
        <v>0</v>
      </c>
      <c r="AA122" s="139">
        <f t="shared" si="143"/>
        <v>14064685.544399999</v>
      </c>
      <c r="AB122" s="139">
        <f t="shared" si="143"/>
        <v>14064685.544399999</v>
      </c>
      <c r="AC122" s="139">
        <f t="shared" si="143"/>
        <v>0</v>
      </c>
      <c r="AD122" s="139">
        <f t="shared" si="143"/>
        <v>14064685.544399999</v>
      </c>
      <c r="AE122" s="139">
        <f t="shared" si="143"/>
        <v>88714182.010800004</v>
      </c>
      <c r="AF122" s="139">
        <f t="shared" si="143"/>
        <v>0</v>
      </c>
      <c r="AG122" s="139">
        <f t="shared" si="143"/>
        <v>88714182.010800004</v>
      </c>
      <c r="AH122" s="139">
        <f t="shared" si="143"/>
        <v>15985439.8332</v>
      </c>
      <c r="AI122" s="139">
        <f t="shared" si="143"/>
        <v>0</v>
      </c>
      <c r="AJ122" s="139">
        <f t="shared" si="143"/>
        <v>15985439.8332</v>
      </c>
      <c r="AK122" s="139">
        <f t="shared" si="143"/>
        <v>0</v>
      </c>
      <c r="AL122" s="139">
        <f t="shared" si="143"/>
        <v>0</v>
      </c>
      <c r="AM122" s="139">
        <f t="shared" si="143"/>
        <v>0</v>
      </c>
      <c r="AN122" s="386">
        <f t="shared" si="143"/>
        <v>0</v>
      </c>
      <c r="AO122" s="386">
        <f t="shared" si="143"/>
        <v>44670087.326399997</v>
      </c>
      <c r="AP122" s="386">
        <f t="shared" si="143"/>
        <v>0</v>
      </c>
      <c r="AQ122" s="386">
        <f t="shared" si="143"/>
        <v>44670087.326399997</v>
      </c>
      <c r="AR122" s="386">
        <f t="shared" si="140"/>
        <v>-28058654.851200007</v>
      </c>
      <c r="AS122" s="56"/>
      <c r="AT122" s="56"/>
    </row>
    <row r="123" spans="2:46" s="4" customFormat="1" ht="78" customHeight="1" x14ac:dyDescent="0.25">
      <c r="B123" s="422">
        <v>2.4</v>
      </c>
      <c r="C123" s="467" t="s">
        <v>770</v>
      </c>
      <c r="D123" s="468"/>
      <c r="E123" s="75"/>
      <c r="F123" s="115"/>
      <c r="G123" s="115"/>
      <c r="H123" s="115"/>
      <c r="I123" s="115"/>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2"/>
      <c r="AS123" s="56"/>
      <c r="AT123" s="56"/>
    </row>
    <row r="124" spans="2:46" ht="26.45" customHeight="1" x14ac:dyDescent="0.25">
      <c r="B124" s="124"/>
      <c r="C124" s="82" t="s">
        <v>77</v>
      </c>
      <c r="D124" s="117"/>
      <c r="E124" s="117"/>
      <c r="F124" s="118"/>
      <c r="G124" s="118"/>
      <c r="H124" s="118"/>
      <c r="I124" s="118"/>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90"/>
      <c r="AS124" s="55"/>
      <c r="AT124" s="55"/>
    </row>
    <row r="125" spans="2:46" s="4" customFormat="1" ht="93.75" customHeight="1" x14ac:dyDescent="0.2">
      <c r="B125" s="266" t="s">
        <v>373</v>
      </c>
      <c r="C125" s="377" t="s">
        <v>771</v>
      </c>
      <c r="D125" s="283"/>
      <c r="E125" s="235" t="s">
        <v>388</v>
      </c>
      <c r="F125" s="236" t="s">
        <v>387</v>
      </c>
      <c r="G125" s="236" t="s">
        <v>385</v>
      </c>
      <c r="H125" s="236">
        <v>2025</v>
      </c>
      <c r="I125" s="236">
        <v>2030</v>
      </c>
      <c r="J125" s="284">
        <f>SUM(J126:J130)</f>
        <v>0</v>
      </c>
      <c r="K125" s="284">
        <f>SUM(K126:K130)</f>
        <v>0</v>
      </c>
      <c r="L125" s="284">
        <f t="shared" si="124"/>
        <v>0</v>
      </c>
      <c r="M125" s="284">
        <f>SUM(M126:M130)</f>
        <v>7337146.8215999994</v>
      </c>
      <c r="N125" s="284">
        <f>SUM(N126:N130)</f>
        <v>0</v>
      </c>
      <c r="O125" s="284">
        <f t="shared" si="126"/>
        <v>7337146.8215999994</v>
      </c>
      <c r="P125" s="284">
        <f>SUM(P126:P130)</f>
        <v>7337146.8215999994</v>
      </c>
      <c r="Q125" s="284">
        <f>SUM(Q126:Q130)</f>
        <v>0</v>
      </c>
      <c r="R125" s="284">
        <f t="shared" si="128"/>
        <v>7337146.8215999994</v>
      </c>
      <c r="S125" s="284">
        <f>SUM(S126:S130)</f>
        <v>7861329.3019199995</v>
      </c>
      <c r="T125" s="284">
        <f>SUM(T126:T130)</f>
        <v>0</v>
      </c>
      <c r="U125" s="284">
        <f t="shared" si="130"/>
        <v>7861329.3019199995</v>
      </c>
      <c r="V125" s="284">
        <f>SUM(V126:V130)</f>
        <v>7861329.3019199995</v>
      </c>
      <c r="W125" s="284">
        <f>SUM(W126:W130)</f>
        <v>0</v>
      </c>
      <c r="X125" s="284">
        <f t="shared" si="132"/>
        <v>7861329.3019199995</v>
      </c>
      <c r="Y125" s="284">
        <f>SUM(Y126:Y130)</f>
        <v>7861329.3019199995</v>
      </c>
      <c r="Z125" s="284">
        <f>SUM(Z126:Z130)</f>
        <v>0</v>
      </c>
      <c r="AA125" s="284">
        <f t="shared" ref="AA125:AA135" si="144">Y125+Z125</f>
        <v>7861329.3019199995</v>
      </c>
      <c r="AB125" s="284">
        <f>SUM(AB126:AB130)</f>
        <v>7861329.3019199995</v>
      </c>
      <c r="AC125" s="284">
        <f>SUM(AC126:AC130)</f>
        <v>0</v>
      </c>
      <c r="AD125" s="284">
        <f t="shared" ref="AD125:AD135" si="145">AB125+AC125</f>
        <v>7861329.3019199995</v>
      </c>
      <c r="AE125" s="369">
        <f t="shared" ref="AE125:AF153" si="146">J125+M125+P125+S125+V125+Y125+AB125</f>
        <v>46119610.850879997</v>
      </c>
      <c r="AF125" s="380">
        <f t="shared" si="146"/>
        <v>0</v>
      </c>
      <c r="AG125" s="381">
        <f>SUM(AE125:AF125)</f>
        <v>46119610.850879997</v>
      </c>
      <c r="AH125" s="381">
        <f>SUM(AH126:AH130)</f>
        <v>14074293.643199999</v>
      </c>
      <c r="AI125" s="381">
        <f>SUM(AI126:AI130)</f>
        <v>0</v>
      </c>
      <c r="AJ125" s="381">
        <f t="shared" si="138"/>
        <v>14074293.643199999</v>
      </c>
      <c r="AK125" s="381">
        <f>SUM(AK126:AK130)</f>
        <v>0</v>
      </c>
      <c r="AL125" s="381">
        <f>SUM(AL126:AL130)</f>
        <v>0</v>
      </c>
      <c r="AM125" s="381"/>
      <c r="AN125" s="271">
        <f t="shared" si="139"/>
        <v>0</v>
      </c>
      <c r="AO125" s="381">
        <f>SUM(AO126:AO130)</f>
        <v>30245317.207679998</v>
      </c>
      <c r="AP125" s="381">
        <f>SUM(AP126:AP130)</f>
        <v>0</v>
      </c>
      <c r="AQ125" s="381">
        <f t="shared" ref="AQ125:AQ131" si="147">SUM(AO125:AP125)</f>
        <v>30245317.207679998</v>
      </c>
      <c r="AR125" s="382">
        <f t="shared" ref="AR125:AR129" si="148">SUM(AQ125+AN125+AJ125)-AG125</f>
        <v>-1800000</v>
      </c>
      <c r="AS125" s="56"/>
      <c r="AT125" s="56"/>
    </row>
    <row r="126" spans="2:46" s="4" customFormat="1" ht="93.75" customHeight="1" x14ac:dyDescent="0.2">
      <c r="B126" s="40" t="s">
        <v>374</v>
      </c>
      <c r="C126" s="225" t="s">
        <v>380</v>
      </c>
      <c r="D126" s="117"/>
      <c r="E126" s="88" t="s">
        <v>388</v>
      </c>
      <c r="F126" s="1" t="s">
        <v>387</v>
      </c>
      <c r="G126" s="1" t="s">
        <v>383</v>
      </c>
      <c r="H126" s="92">
        <v>2025</v>
      </c>
      <c r="I126" s="92">
        <v>2025</v>
      </c>
      <c r="J126" s="7">
        <v>0</v>
      </c>
      <c r="K126" s="7">
        <v>0</v>
      </c>
      <c r="L126" s="362">
        <f t="shared" si="124"/>
        <v>0</v>
      </c>
      <c r="M126" s="226">
        <v>1825678.14</v>
      </c>
      <c r="N126" s="7">
        <v>0</v>
      </c>
      <c r="O126" s="362">
        <f t="shared" si="126"/>
        <v>1825678.14</v>
      </c>
      <c r="P126" s="226">
        <v>1825678.14</v>
      </c>
      <c r="Q126" s="7">
        <v>0</v>
      </c>
      <c r="R126" s="362">
        <f t="shared" si="128"/>
        <v>1825678.14</v>
      </c>
      <c r="S126" s="226">
        <v>1825678.14</v>
      </c>
      <c r="T126" s="7">
        <v>0</v>
      </c>
      <c r="U126" s="362">
        <f t="shared" si="130"/>
        <v>1825678.14</v>
      </c>
      <c r="V126" s="226">
        <v>1825678.14</v>
      </c>
      <c r="W126" s="7">
        <v>0</v>
      </c>
      <c r="X126" s="362">
        <f t="shared" si="132"/>
        <v>1825678.14</v>
      </c>
      <c r="Y126" s="226">
        <v>1825678.14</v>
      </c>
      <c r="Z126" s="226">
        <v>0</v>
      </c>
      <c r="AA126" s="362">
        <f t="shared" si="144"/>
        <v>1825678.14</v>
      </c>
      <c r="AB126" s="226">
        <v>1825678.14</v>
      </c>
      <c r="AC126" s="226">
        <v>0</v>
      </c>
      <c r="AD126" s="362">
        <f t="shared" si="145"/>
        <v>1825678.14</v>
      </c>
      <c r="AE126" s="372">
        <f t="shared" si="146"/>
        <v>10954068.84</v>
      </c>
      <c r="AF126" s="135">
        <f t="shared" si="146"/>
        <v>0</v>
      </c>
      <c r="AG126" s="362">
        <f t="shared" ref="AG126:AG153" si="149">AE126+AF126</f>
        <v>10954068.84</v>
      </c>
      <c r="AH126" s="226">
        <v>3651356.28</v>
      </c>
      <c r="AI126" s="7">
        <v>0</v>
      </c>
      <c r="AJ126" s="362">
        <f t="shared" si="138"/>
        <v>3651356.28</v>
      </c>
      <c r="AK126" s="7">
        <v>0</v>
      </c>
      <c r="AL126" s="7">
        <v>0</v>
      </c>
      <c r="AM126" s="226"/>
      <c r="AN126" s="341">
        <f t="shared" si="139"/>
        <v>0</v>
      </c>
      <c r="AO126" s="226">
        <v>7302712.5599999996</v>
      </c>
      <c r="AP126" s="7">
        <v>0</v>
      </c>
      <c r="AQ126" s="362">
        <f t="shared" si="147"/>
        <v>7302712.5599999996</v>
      </c>
      <c r="AR126" s="371">
        <f t="shared" si="148"/>
        <v>0</v>
      </c>
      <c r="AS126" s="56"/>
      <c r="AT126" s="56"/>
    </row>
    <row r="127" spans="2:46" s="4" customFormat="1" ht="93.75" customHeight="1" x14ac:dyDescent="0.2">
      <c r="B127" s="40" t="s">
        <v>375</v>
      </c>
      <c r="C127" s="225" t="s">
        <v>772</v>
      </c>
      <c r="D127" s="117"/>
      <c r="E127" s="88" t="s">
        <v>388</v>
      </c>
      <c r="F127" s="1" t="s">
        <v>387</v>
      </c>
      <c r="G127" s="1" t="s">
        <v>383</v>
      </c>
      <c r="H127" s="92">
        <v>2025</v>
      </c>
      <c r="I127" s="92">
        <v>2025</v>
      </c>
      <c r="J127" s="7">
        <v>0</v>
      </c>
      <c r="K127" s="7">
        <v>0</v>
      </c>
      <c r="L127" s="362">
        <f t="shared" ref="L127:L154" si="150">SUM(J127:K127)</f>
        <v>0</v>
      </c>
      <c r="M127" s="226">
        <v>3670556.28</v>
      </c>
      <c r="N127" s="7">
        <v>0</v>
      </c>
      <c r="O127" s="362">
        <f t="shared" ref="O127:O154" si="151">SUM(M127:N127)</f>
        <v>3670556.28</v>
      </c>
      <c r="P127" s="226">
        <v>3670556.28</v>
      </c>
      <c r="Q127" s="7">
        <v>0</v>
      </c>
      <c r="R127" s="362">
        <f t="shared" ref="R127:R153" si="152">SUM(P127:Q127)</f>
        <v>3670556.28</v>
      </c>
      <c r="S127" s="226">
        <v>3670556.28</v>
      </c>
      <c r="T127" s="7">
        <v>0</v>
      </c>
      <c r="U127" s="362">
        <f t="shared" ref="U127:U153" si="153">SUM(S127:T127)</f>
        <v>3670556.28</v>
      </c>
      <c r="V127" s="226">
        <v>3670556.28</v>
      </c>
      <c r="W127" s="7">
        <v>0</v>
      </c>
      <c r="X127" s="362">
        <f t="shared" si="132"/>
        <v>3670556.28</v>
      </c>
      <c r="Y127" s="226">
        <v>3670556.28</v>
      </c>
      <c r="Z127" s="226">
        <v>0</v>
      </c>
      <c r="AA127" s="362">
        <f t="shared" si="144"/>
        <v>3670556.28</v>
      </c>
      <c r="AB127" s="226">
        <v>3670556.28</v>
      </c>
      <c r="AC127" s="226">
        <v>0</v>
      </c>
      <c r="AD127" s="362">
        <f t="shared" si="145"/>
        <v>3670556.28</v>
      </c>
      <c r="AE127" s="135">
        <f t="shared" si="146"/>
        <v>22023337.68</v>
      </c>
      <c r="AF127" s="135">
        <f t="shared" si="146"/>
        <v>0</v>
      </c>
      <c r="AG127" s="362">
        <f t="shared" si="149"/>
        <v>22023337.68</v>
      </c>
      <c r="AH127" s="226">
        <v>7341112.5599999996</v>
      </c>
      <c r="AI127" s="7">
        <v>0</v>
      </c>
      <c r="AJ127" s="362">
        <f t="shared" ref="AJ127:AJ153" si="154">SUM(AH127:AI127)</f>
        <v>7341112.5599999996</v>
      </c>
      <c r="AK127" s="7">
        <v>0</v>
      </c>
      <c r="AL127" s="7">
        <v>0</v>
      </c>
      <c r="AM127" s="226"/>
      <c r="AN127" s="341">
        <f t="shared" si="139"/>
        <v>0</v>
      </c>
      <c r="AO127" s="226">
        <v>14682225.119999999</v>
      </c>
      <c r="AP127" s="7">
        <v>0</v>
      </c>
      <c r="AQ127" s="362">
        <f t="shared" si="147"/>
        <v>14682225.119999999</v>
      </c>
      <c r="AR127" s="371">
        <f t="shared" si="148"/>
        <v>0</v>
      </c>
      <c r="AS127" s="56"/>
      <c r="AT127" s="56"/>
    </row>
    <row r="128" spans="2:46" s="4" customFormat="1" ht="93.75" customHeight="1" x14ac:dyDescent="0.2">
      <c r="B128" s="40" t="s">
        <v>376</v>
      </c>
      <c r="C128" s="225" t="s">
        <v>381</v>
      </c>
      <c r="D128" s="117"/>
      <c r="E128" s="88" t="s">
        <v>388</v>
      </c>
      <c r="F128" s="1" t="s">
        <v>386</v>
      </c>
      <c r="G128" s="46" t="s">
        <v>383</v>
      </c>
      <c r="H128" s="92">
        <v>2027</v>
      </c>
      <c r="I128" s="92">
        <v>2030</v>
      </c>
      <c r="J128" s="7">
        <v>0</v>
      </c>
      <c r="K128" s="7">
        <v>0</v>
      </c>
      <c r="L128" s="362">
        <f t="shared" si="150"/>
        <v>0</v>
      </c>
      <c r="M128" s="226">
        <v>0</v>
      </c>
      <c r="N128" s="7">
        <v>0</v>
      </c>
      <c r="O128" s="362">
        <f t="shared" si="151"/>
        <v>0</v>
      </c>
      <c r="P128" s="226">
        <v>0</v>
      </c>
      <c r="Q128" s="7">
        <v>0</v>
      </c>
      <c r="R128" s="362">
        <f t="shared" si="152"/>
        <v>0</v>
      </c>
      <c r="S128" s="226">
        <v>524182.48032000003</v>
      </c>
      <c r="T128" s="7">
        <v>0</v>
      </c>
      <c r="U128" s="362">
        <f t="shared" si="153"/>
        <v>524182.48032000003</v>
      </c>
      <c r="V128" s="226">
        <v>524182.48032000003</v>
      </c>
      <c r="W128" s="7">
        <v>0</v>
      </c>
      <c r="X128" s="362">
        <f t="shared" si="132"/>
        <v>524182.48032000003</v>
      </c>
      <c r="Y128" s="226">
        <v>524182.48032000003</v>
      </c>
      <c r="Z128" s="226">
        <v>0</v>
      </c>
      <c r="AA128" s="362">
        <f t="shared" si="144"/>
        <v>524182.48032000003</v>
      </c>
      <c r="AB128" s="226">
        <v>524182.48032000003</v>
      </c>
      <c r="AC128" s="226">
        <v>0</v>
      </c>
      <c r="AD128" s="362">
        <f t="shared" si="145"/>
        <v>524182.48032000003</v>
      </c>
      <c r="AE128" s="135">
        <f t="shared" si="146"/>
        <v>2096729.9212800001</v>
      </c>
      <c r="AF128" s="135">
        <f t="shared" si="146"/>
        <v>0</v>
      </c>
      <c r="AG128" s="362">
        <f t="shared" si="149"/>
        <v>2096729.9212800001</v>
      </c>
      <c r="AH128" s="226">
        <v>0</v>
      </c>
      <c r="AI128" s="7">
        <v>0</v>
      </c>
      <c r="AJ128" s="362">
        <f t="shared" si="154"/>
        <v>0</v>
      </c>
      <c r="AK128" s="7">
        <v>0</v>
      </c>
      <c r="AL128" s="7">
        <v>0</v>
      </c>
      <c r="AM128" s="226"/>
      <c r="AN128" s="341">
        <f t="shared" si="139"/>
        <v>0</v>
      </c>
      <c r="AO128" s="226">
        <v>2096729.9212800001</v>
      </c>
      <c r="AP128" s="7">
        <v>0</v>
      </c>
      <c r="AQ128" s="362">
        <f t="shared" si="147"/>
        <v>2096729.9212800001</v>
      </c>
      <c r="AR128" s="371">
        <f t="shared" si="148"/>
        <v>0</v>
      </c>
      <c r="AS128" s="56"/>
      <c r="AT128" s="56"/>
    </row>
    <row r="129" spans="2:46" s="4" customFormat="1" ht="93.75" customHeight="1" x14ac:dyDescent="0.2">
      <c r="B129" s="40" t="s">
        <v>377</v>
      </c>
      <c r="C129" s="225" t="s">
        <v>773</v>
      </c>
      <c r="D129" s="117"/>
      <c r="E129" s="88" t="s">
        <v>388</v>
      </c>
      <c r="F129" s="1" t="s">
        <v>386</v>
      </c>
      <c r="G129" s="1" t="s">
        <v>383</v>
      </c>
      <c r="H129" s="92">
        <v>2025</v>
      </c>
      <c r="I129" s="92">
        <v>2030</v>
      </c>
      <c r="J129" s="7">
        <v>0</v>
      </c>
      <c r="K129" s="7">
        <v>0</v>
      </c>
      <c r="L129" s="362">
        <f t="shared" si="150"/>
        <v>0</v>
      </c>
      <c r="M129" s="226">
        <v>1070456.2008</v>
      </c>
      <c r="N129" s="7">
        <v>0</v>
      </c>
      <c r="O129" s="362">
        <f t="shared" si="151"/>
        <v>1070456.2008</v>
      </c>
      <c r="P129" s="226">
        <v>1070456.2008</v>
      </c>
      <c r="Q129" s="7">
        <v>0</v>
      </c>
      <c r="R129" s="362">
        <f t="shared" si="152"/>
        <v>1070456.2008</v>
      </c>
      <c r="S129" s="226">
        <v>1070456.2008</v>
      </c>
      <c r="T129" s="7">
        <v>0</v>
      </c>
      <c r="U129" s="362">
        <f t="shared" si="153"/>
        <v>1070456.2008</v>
      </c>
      <c r="V129" s="226">
        <v>1070456.2008</v>
      </c>
      <c r="W129" s="7">
        <v>0</v>
      </c>
      <c r="X129" s="362">
        <f t="shared" si="132"/>
        <v>1070456.2008</v>
      </c>
      <c r="Y129" s="226">
        <v>1070456.2008</v>
      </c>
      <c r="Z129" s="226">
        <v>0</v>
      </c>
      <c r="AA129" s="362">
        <f t="shared" si="144"/>
        <v>1070456.2008</v>
      </c>
      <c r="AB129" s="226">
        <v>1070456.2008</v>
      </c>
      <c r="AC129" s="226">
        <v>0</v>
      </c>
      <c r="AD129" s="362">
        <f t="shared" si="145"/>
        <v>1070456.2008</v>
      </c>
      <c r="AE129" s="135">
        <f t="shared" si="146"/>
        <v>6422737.2047999995</v>
      </c>
      <c r="AF129" s="135">
        <f t="shared" si="146"/>
        <v>0</v>
      </c>
      <c r="AG129" s="362">
        <f t="shared" si="149"/>
        <v>6422737.2047999995</v>
      </c>
      <c r="AH129" s="226">
        <v>1540912.4016</v>
      </c>
      <c r="AI129" s="7">
        <v>0</v>
      </c>
      <c r="AJ129" s="362">
        <f t="shared" si="154"/>
        <v>1540912.4016</v>
      </c>
      <c r="AK129" s="7">
        <v>0</v>
      </c>
      <c r="AL129" s="7">
        <v>0</v>
      </c>
      <c r="AM129" s="226"/>
      <c r="AN129" s="341">
        <f t="shared" si="139"/>
        <v>0</v>
      </c>
      <c r="AO129" s="226">
        <v>3081824.8032</v>
      </c>
      <c r="AP129" s="7">
        <v>0</v>
      </c>
      <c r="AQ129" s="362">
        <f t="shared" si="147"/>
        <v>3081824.8032</v>
      </c>
      <c r="AR129" s="371">
        <f t="shared" si="148"/>
        <v>-1799999.9999999991</v>
      </c>
      <c r="AS129" s="56"/>
      <c r="AT129" s="56"/>
    </row>
    <row r="130" spans="2:46" s="4" customFormat="1" ht="93.75" customHeight="1" x14ac:dyDescent="0.2">
      <c r="B130" s="40" t="s">
        <v>378</v>
      </c>
      <c r="C130" s="225" t="s">
        <v>382</v>
      </c>
      <c r="D130" s="117"/>
      <c r="E130" s="88" t="s">
        <v>388</v>
      </c>
      <c r="F130" s="1" t="s">
        <v>386</v>
      </c>
      <c r="G130" s="1" t="s">
        <v>384</v>
      </c>
      <c r="H130" s="92">
        <v>2025</v>
      </c>
      <c r="I130" s="92">
        <v>2030</v>
      </c>
      <c r="J130" s="7">
        <v>0</v>
      </c>
      <c r="K130" s="7">
        <v>0</v>
      </c>
      <c r="L130" s="362">
        <f t="shared" si="150"/>
        <v>0</v>
      </c>
      <c r="M130" s="226">
        <v>770456.20079999999</v>
      </c>
      <c r="N130" s="7">
        <v>0</v>
      </c>
      <c r="O130" s="362">
        <f t="shared" si="151"/>
        <v>770456.20079999999</v>
      </c>
      <c r="P130" s="226">
        <v>770456.20079999999</v>
      </c>
      <c r="Q130" s="7">
        <v>0</v>
      </c>
      <c r="R130" s="362">
        <f t="shared" si="152"/>
        <v>770456.20079999999</v>
      </c>
      <c r="S130" s="226">
        <v>770456.20079999999</v>
      </c>
      <c r="T130" s="7">
        <v>0</v>
      </c>
      <c r="U130" s="362">
        <f t="shared" si="153"/>
        <v>770456.20079999999</v>
      </c>
      <c r="V130" s="226">
        <v>770456.20079999999</v>
      </c>
      <c r="W130" s="7">
        <v>0</v>
      </c>
      <c r="X130" s="362">
        <f t="shared" si="132"/>
        <v>770456.20079999999</v>
      </c>
      <c r="Y130" s="226">
        <v>770456.20079999999</v>
      </c>
      <c r="Z130" s="226">
        <v>0</v>
      </c>
      <c r="AA130" s="362">
        <f t="shared" si="144"/>
        <v>770456.20079999999</v>
      </c>
      <c r="AB130" s="226">
        <v>770456.20079999999</v>
      </c>
      <c r="AC130" s="226">
        <v>0</v>
      </c>
      <c r="AD130" s="362">
        <f t="shared" si="145"/>
        <v>770456.20079999999</v>
      </c>
      <c r="AE130" s="135">
        <f t="shared" si="146"/>
        <v>4622737.2047999995</v>
      </c>
      <c r="AF130" s="135">
        <f t="shared" si="146"/>
        <v>0</v>
      </c>
      <c r="AG130" s="362">
        <f t="shared" si="149"/>
        <v>4622737.2047999995</v>
      </c>
      <c r="AH130" s="226">
        <v>1540912.4016</v>
      </c>
      <c r="AI130" s="7">
        <v>0</v>
      </c>
      <c r="AJ130" s="362">
        <f t="shared" si="154"/>
        <v>1540912.4016</v>
      </c>
      <c r="AK130" s="7">
        <v>0</v>
      </c>
      <c r="AL130" s="7">
        <v>0</v>
      </c>
      <c r="AM130" s="226"/>
      <c r="AN130" s="341">
        <f t="shared" si="139"/>
        <v>0</v>
      </c>
      <c r="AO130" s="226">
        <v>3081824.8032</v>
      </c>
      <c r="AP130" s="7">
        <v>0</v>
      </c>
      <c r="AQ130" s="362">
        <f t="shared" si="147"/>
        <v>3081824.8032</v>
      </c>
      <c r="AR130" s="371">
        <f t="shared" ref="AR130:AR153" si="155">SUM(AQ130+AN130+AJ130)-AG130</f>
        <v>0</v>
      </c>
      <c r="AS130" s="56"/>
      <c r="AT130" s="56"/>
    </row>
    <row r="131" spans="2:46" s="4" customFormat="1" ht="93.75" customHeight="1" x14ac:dyDescent="0.2">
      <c r="B131" s="266" t="s">
        <v>379</v>
      </c>
      <c r="C131" s="377" t="s">
        <v>774</v>
      </c>
      <c r="D131" s="283"/>
      <c r="E131" s="235"/>
      <c r="F131" s="236"/>
      <c r="G131" s="236"/>
      <c r="H131" s="236"/>
      <c r="I131" s="236"/>
      <c r="J131" s="284">
        <f>SUM(J132:J135)</f>
        <v>8858859.223199999</v>
      </c>
      <c r="K131" s="284">
        <f>SUM(K132:K135)</f>
        <v>0</v>
      </c>
      <c r="L131" s="284">
        <f t="shared" ref="L131" si="156">SUM(J131:K131)</f>
        <v>8858859.223199999</v>
      </c>
      <c r="M131" s="284">
        <f>SUM(M132:M135)</f>
        <v>3081824.8032</v>
      </c>
      <c r="N131" s="284">
        <f>SUM(N132:N135)</f>
        <v>0</v>
      </c>
      <c r="O131" s="284">
        <f t="shared" ref="O131" si="157">SUM(M131:N131)</f>
        <v>3081824.8032</v>
      </c>
      <c r="P131" s="284">
        <f>SUM(P132:P135)</f>
        <v>3081824.8032</v>
      </c>
      <c r="Q131" s="284">
        <f>SUM(Q132:Q135)</f>
        <v>0</v>
      </c>
      <c r="R131" s="284">
        <f t="shared" ref="R131" si="158">SUM(P131:Q131)</f>
        <v>3081824.8032</v>
      </c>
      <c r="S131" s="284">
        <f>SUM(S132:S135)</f>
        <v>3081824.8032</v>
      </c>
      <c r="T131" s="284">
        <f>SUM(T132:T135)</f>
        <v>0</v>
      </c>
      <c r="U131" s="284">
        <f t="shared" ref="U131" si="159">SUM(S131:T131)</f>
        <v>3081824.8032</v>
      </c>
      <c r="V131" s="284">
        <f>SUM(V132:V135)</f>
        <v>3081824.8032</v>
      </c>
      <c r="W131" s="284">
        <f>SUM(W132:W135)</f>
        <v>0</v>
      </c>
      <c r="X131" s="284">
        <f t="shared" ref="X131" si="160">SUM(V131:W131)</f>
        <v>3081824.8032</v>
      </c>
      <c r="Y131" s="284">
        <f>SUM(Y132:Y135)</f>
        <v>3081824.8032</v>
      </c>
      <c r="Z131" s="284">
        <f>SUM(Z132:Z135)</f>
        <v>0</v>
      </c>
      <c r="AA131" s="284">
        <f t="shared" si="144"/>
        <v>3081824.8032</v>
      </c>
      <c r="AB131" s="379">
        <f>SUM(AB132:AB135)</f>
        <v>3081824.8032</v>
      </c>
      <c r="AC131" s="379">
        <f>SUM(AC132:AC135)</f>
        <v>0</v>
      </c>
      <c r="AD131" s="379">
        <f t="shared" si="145"/>
        <v>3081824.8032</v>
      </c>
      <c r="AE131" s="380">
        <f t="shared" si="146"/>
        <v>27349808.042399995</v>
      </c>
      <c r="AF131" s="380">
        <f>SUM(AF132:AF135)</f>
        <v>0</v>
      </c>
      <c r="AG131" s="381">
        <f t="shared" si="149"/>
        <v>27349808.042399995</v>
      </c>
      <c r="AH131" s="381">
        <f>SUM(AH132:AH135)</f>
        <v>3081824.8032</v>
      </c>
      <c r="AI131" s="381">
        <f>SUM(AI132:AI135)</f>
        <v>0</v>
      </c>
      <c r="AJ131" s="381">
        <f t="shared" ref="AJ131" si="161">SUM(AH131:AI131)</f>
        <v>3081824.8032</v>
      </c>
      <c r="AK131" s="381">
        <f>SUM(AK132:AK135)</f>
        <v>0</v>
      </c>
      <c r="AL131" s="381">
        <f>SUM(AL132:AL135)</f>
        <v>0</v>
      </c>
      <c r="AM131" s="381"/>
      <c r="AN131" s="271">
        <f t="shared" ref="AN131" si="162">AK131+AL131</f>
        <v>0</v>
      </c>
      <c r="AO131" s="381">
        <f>SUM(AO132:AO135)</f>
        <v>12327299.2128</v>
      </c>
      <c r="AP131" s="381">
        <f>SUM(AP132:AP135)</f>
        <v>0</v>
      </c>
      <c r="AQ131" s="381">
        <f t="shared" si="147"/>
        <v>12327299.2128</v>
      </c>
      <c r="AR131" s="382">
        <f t="shared" ref="AR131" si="163">SUM(AQ131+AN131+AJ131)-AG131</f>
        <v>-11940684.026399996</v>
      </c>
      <c r="AS131" s="56"/>
      <c r="AT131" s="56"/>
    </row>
    <row r="132" spans="2:46" s="4" customFormat="1" ht="93.75" customHeight="1" x14ac:dyDescent="0.2">
      <c r="B132" s="40" t="s">
        <v>389</v>
      </c>
      <c r="C132" s="225" t="s">
        <v>394</v>
      </c>
      <c r="D132" s="117"/>
      <c r="E132" s="88"/>
      <c r="F132" s="1" t="s">
        <v>395</v>
      </c>
      <c r="G132" s="1"/>
      <c r="H132" s="92">
        <v>2024</v>
      </c>
      <c r="I132" s="92">
        <v>2024</v>
      </c>
      <c r="J132" s="7">
        <v>2125678.14</v>
      </c>
      <c r="K132" s="7">
        <v>0</v>
      </c>
      <c r="L132" s="362">
        <f t="shared" si="150"/>
        <v>2125678.14</v>
      </c>
      <c r="M132" s="226">
        <v>0</v>
      </c>
      <c r="N132" s="7">
        <v>0</v>
      </c>
      <c r="O132" s="362">
        <f t="shared" si="151"/>
        <v>0</v>
      </c>
      <c r="P132" s="226">
        <v>0</v>
      </c>
      <c r="Q132" s="7">
        <v>0</v>
      </c>
      <c r="R132" s="362">
        <f t="shared" si="152"/>
        <v>0</v>
      </c>
      <c r="S132" s="226">
        <v>0</v>
      </c>
      <c r="T132" s="7">
        <v>0</v>
      </c>
      <c r="U132" s="362">
        <f t="shared" si="153"/>
        <v>0</v>
      </c>
      <c r="V132" s="226">
        <v>0</v>
      </c>
      <c r="W132" s="7">
        <v>0</v>
      </c>
      <c r="X132" s="362">
        <f t="shared" si="132"/>
        <v>0</v>
      </c>
      <c r="Y132" s="226">
        <v>0</v>
      </c>
      <c r="Z132" s="226">
        <v>0</v>
      </c>
      <c r="AA132" s="362">
        <f t="shared" si="144"/>
        <v>0</v>
      </c>
      <c r="AB132" s="226">
        <v>0</v>
      </c>
      <c r="AC132" s="226">
        <v>0</v>
      </c>
      <c r="AD132" s="362">
        <f t="shared" si="145"/>
        <v>0</v>
      </c>
      <c r="AE132" s="135">
        <f t="shared" si="146"/>
        <v>2125678.14</v>
      </c>
      <c r="AF132" s="135">
        <f t="shared" si="146"/>
        <v>0</v>
      </c>
      <c r="AG132" s="362">
        <f t="shared" ref="AG132:AG135" si="164">SUM(AE132:AF132)</f>
        <v>2125678.14</v>
      </c>
      <c r="AH132" s="226">
        <v>0</v>
      </c>
      <c r="AI132" s="7">
        <v>0</v>
      </c>
      <c r="AJ132" s="362">
        <f t="shared" si="154"/>
        <v>0</v>
      </c>
      <c r="AK132" s="7">
        <v>0</v>
      </c>
      <c r="AL132" s="7">
        <v>0</v>
      </c>
      <c r="AM132" s="226"/>
      <c r="AN132" s="341">
        <f t="shared" si="139"/>
        <v>0</v>
      </c>
      <c r="AO132" s="226">
        <v>0</v>
      </c>
      <c r="AP132" s="7">
        <v>0</v>
      </c>
      <c r="AQ132" s="362">
        <f t="shared" si="141"/>
        <v>0</v>
      </c>
      <c r="AR132" s="371">
        <f t="shared" si="155"/>
        <v>-2125678.14</v>
      </c>
      <c r="AS132" s="56"/>
      <c r="AT132" s="56"/>
    </row>
    <row r="133" spans="2:46" s="4" customFormat="1" ht="93.75" customHeight="1" x14ac:dyDescent="0.2">
      <c r="B133" s="40" t="s">
        <v>390</v>
      </c>
      <c r="C133" s="225" t="s">
        <v>775</v>
      </c>
      <c r="D133" s="117"/>
      <c r="E133" s="88"/>
      <c r="F133" s="383" t="s">
        <v>395</v>
      </c>
      <c r="G133" s="1"/>
      <c r="H133" s="92">
        <v>2024</v>
      </c>
      <c r="I133" s="92">
        <v>2024</v>
      </c>
      <c r="J133" s="7">
        <v>3651356.28</v>
      </c>
      <c r="K133" s="7">
        <v>0</v>
      </c>
      <c r="L133" s="362">
        <f t="shared" si="150"/>
        <v>3651356.28</v>
      </c>
      <c r="M133" s="226">
        <v>0</v>
      </c>
      <c r="N133" s="7">
        <v>0</v>
      </c>
      <c r="O133" s="362">
        <f t="shared" si="151"/>
        <v>0</v>
      </c>
      <c r="P133" s="226">
        <v>0</v>
      </c>
      <c r="Q133" s="7">
        <v>0</v>
      </c>
      <c r="R133" s="362">
        <f t="shared" si="152"/>
        <v>0</v>
      </c>
      <c r="S133" s="226">
        <v>0</v>
      </c>
      <c r="T133" s="7">
        <v>0</v>
      </c>
      <c r="U133" s="362">
        <f t="shared" si="153"/>
        <v>0</v>
      </c>
      <c r="V133" s="226">
        <v>0</v>
      </c>
      <c r="W133" s="7">
        <v>0</v>
      </c>
      <c r="X133" s="362">
        <f t="shared" si="132"/>
        <v>0</v>
      </c>
      <c r="Y133" s="226">
        <v>0</v>
      </c>
      <c r="Z133" s="226">
        <v>0</v>
      </c>
      <c r="AA133" s="362">
        <f t="shared" si="144"/>
        <v>0</v>
      </c>
      <c r="AB133" s="226">
        <v>0</v>
      </c>
      <c r="AC133" s="226">
        <v>0</v>
      </c>
      <c r="AD133" s="362">
        <f t="shared" si="145"/>
        <v>0</v>
      </c>
      <c r="AE133" s="135">
        <f t="shared" si="146"/>
        <v>3651356.28</v>
      </c>
      <c r="AF133" s="135">
        <f t="shared" si="146"/>
        <v>0</v>
      </c>
      <c r="AG133" s="362">
        <f t="shared" si="164"/>
        <v>3651356.28</v>
      </c>
      <c r="AH133" s="226">
        <v>0</v>
      </c>
      <c r="AI133" s="7">
        <v>0</v>
      </c>
      <c r="AJ133" s="362">
        <f t="shared" si="154"/>
        <v>0</v>
      </c>
      <c r="AK133" s="7">
        <v>0</v>
      </c>
      <c r="AL133" s="7">
        <v>0</v>
      </c>
      <c r="AM133" s="226"/>
      <c r="AN133" s="341">
        <f t="shared" si="139"/>
        <v>0</v>
      </c>
      <c r="AO133" s="226">
        <v>0</v>
      </c>
      <c r="AP133" s="7">
        <v>0</v>
      </c>
      <c r="AQ133" s="362">
        <f t="shared" si="141"/>
        <v>0</v>
      </c>
      <c r="AR133" s="371">
        <f t="shared" si="155"/>
        <v>-3651356.28</v>
      </c>
      <c r="AS133" s="56"/>
      <c r="AT133" s="56"/>
    </row>
    <row r="134" spans="2:46" s="4" customFormat="1" ht="93.75" customHeight="1" x14ac:dyDescent="0.2">
      <c r="B134" s="40" t="s">
        <v>391</v>
      </c>
      <c r="C134" s="225" t="s">
        <v>776</v>
      </c>
      <c r="D134" s="117"/>
      <c r="E134" s="88"/>
      <c r="F134" s="46" t="s">
        <v>395</v>
      </c>
      <c r="G134" s="1"/>
      <c r="H134" s="92">
        <v>2024</v>
      </c>
      <c r="I134" s="92">
        <v>2030</v>
      </c>
      <c r="J134" s="7">
        <v>1540912.4016</v>
      </c>
      <c r="K134" s="7">
        <v>0</v>
      </c>
      <c r="L134" s="362">
        <f t="shared" si="150"/>
        <v>1540912.4016</v>
      </c>
      <c r="M134" s="226">
        <v>1540912.4016</v>
      </c>
      <c r="N134" s="7">
        <v>0</v>
      </c>
      <c r="O134" s="362">
        <f t="shared" si="151"/>
        <v>1540912.4016</v>
      </c>
      <c r="P134" s="226">
        <v>1540912.4016</v>
      </c>
      <c r="Q134" s="7">
        <v>0</v>
      </c>
      <c r="R134" s="362">
        <f t="shared" si="152"/>
        <v>1540912.4016</v>
      </c>
      <c r="S134" s="226">
        <v>1540912.4016</v>
      </c>
      <c r="T134" s="7">
        <v>0</v>
      </c>
      <c r="U134" s="362">
        <f t="shared" si="153"/>
        <v>1540912.4016</v>
      </c>
      <c r="V134" s="226">
        <v>1540912.4016</v>
      </c>
      <c r="W134" s="7">
        <v>0</v>
      </c>
      <c r="X134" s="362">
        <f t="shared" si="132"/>
        <v>1540912.4016</v>
      </c>
      <c r="Y134" s="226">
        <v>1540912.4016</v>
      </c>
      <c r="Z134" s="226">
        <v>0</v>
      </c>
      <c r="AA134" s="362">
        <f t="shared" si="144"/>
        <v>1540912.4016</v>
      </c>
      <c r="AB134" s="226">
        <v>1540912.4016</v>
      </c>
      <c r="AC134" s="226">
        <v>0</v>
      </c>
      <c r="AD134" s="362">
        <f t="shared" si="145"/>
        <v>1540912.4016</v>
      </c>
      <c r="AE134" s="135">
        <f t="shared" si="146"/>
        <v>10786386.811199998</v>
      </c>
      <c r="AF134" s="135">
        <f t="shared" si="146"/>
        <v>0</v>
      </c>
      <c r="AG134" s="362">
        <f t="shared" si="164"/>
        <v>10786386.811199998</v>
      </c>
      <c r="AH134" s="226">
        <v>1540912.4016</v>
      </c>
      <c r="AI134" s="7">
        <v>0</v>
      </c>
      <c r="AJ134" s="362">
        <f t="shared" si="154"/>
        <v>1540912.4016</v>
      </c>
      <c r="AK134" s="7">
        <v>0</v>
      </c>
      <c r="AL134" s="7">
        <v>0</v>
      </c>
      <c r="AM134" s="226"/>
      <c r="AN134" s="341">
        <f t="shared" si="139"/>
        <v>0</v>
      </c>
      <c r="AO134" s="226">
        <v>6163649.6063999999</v>
      </c>
      <c r="AP134" s="7">
        <v>0</v>
      </c>
      <c r="AQ134" s="362">
        <f t="shared" si="141"/>
        <v>6163649.6063999999</v>
      </c>
      <c r="AR134" s="371">
        <f t="shared" si="155"/>
        <v>-3081824.803199999</v>
      </c>
      <c r="AS134" s="56"/>
      <c r="AT134" s="56"/>
    </row>
    <row r="135" spans="2:46" s="4" customFormat="1" ht="93.75" customHeight="1" x14ac:dyDescent="0.2">
      <c r="B135" s="40" t="s">
        <v>392</v>
      </c>
      <c r="C135" s="384" t="s">
        <v>777</v>
      </c>
      <c r="D135" s="117"/>
      <c r="E135" s="88"/>
      <c r="F135" s="383" t="s">
        <v>395</v>
      </c>
      <c r="G135" s="1"/>
      <c r="H135" s="92">
        <v>2024</v>
      </c>
      <c r="I135" s="92">
        <v>2030</v>
      </c>
      <c r="J135" s="7">
        <v>1540912.4016</v>
      </c>
      <c r="K135" s="7">
        <v>0</v>
      </c>
      <c r="L135" s="362">
        <f t="shared" si="150"/>
        <v>1540912.4016</v>
      </c>
      <c r="M135" s="226">
        <v>1540912.4016</v>
      </c>
      <c r="N135" s="7">
        <v>0</v>
      </c>
      <c r="O135" s="362">
        <f t="shared" si="151"/>
        <v>1540912.4016</v>
      </c>
      <c r="P135" s="226">
        <v>1540912.4016</v>
      </c>
      <c r="Q135" s="7">
        <v>0</v>
      </c>
      <c r="R135" s="362">
        <f t="shared" si="152"/>
        <v>1540912.4016</v>
      </c>
      <c r="S135" s="226">
        <v>1540912.4016</v>
      </c>
      <c r="T135" s="7">
        <v>0</v>
      </c>
      <c r="U135" s="362">
        <f t="shared" si="153"/>
        <v>1540912.4016</v>
      </c>
      <c r="V135" s="226">
        <v>1540912.4016</v>
      </c>
      <c r="W135" s="7">
        <v>0</v>
      </c>
      <c r="X135" s="362">
        <f t="shared" si="132"/>
        <v>1540912.4016</v>
      </c>
      <c r="Y135" s="226">
        <v>1540912.4016</v>
      </c>
      <c r="Z135" s="226">
        <v>0</v>
      </c>
      <c r="AA135" s="362">
        <f t="shared" si="144"/>
        <v>1540912.4016</v>
      </c>
      <c r="AB135" s="226">
        <v>1540912.4016</v>
      </c>
      <c r="AC135" s="226">
        <v>0</v>
      </c>
      <c r="AD135" s="362">
        <f t="shared" si="145"/>
        <v>1540912.4016</v>
      </c>
      <c r="AE135" s="135">
        <f t="shared" si="146"/>
        <v>10786386.811199998</v>
      </c>
      <c r="AF135" s="135">
        <f t="shared" si="146"/>
        <v>0</v>
      </c>
      <c r="AG135" s="362">
        <f t="shared" si="164"/>
        <v>10786386.811199998</v>
      </c>
      <c r="AH135" s="226">
        <v>1540912.4016</v>
      </c>
      <c r="AI135" s="7">
        <v>0</v>
      </c>
      <c r="AJ135" s="362">
        <f t="shared" si="154"/>
        <v>1540912.4016</v>
      </c>
      <c r="AK135" s="7">
        <v>0</v>
      </c>
      <c r="AL135" s="7">
        <v>0</v>
      </c>
      <c r="AM135" s="226"/>
      <c r="AN135" s="341">
        <f t="shared" si="139"/>
        <v>0</v>
      </c>
      <c r="AO135" s="226">
        <v>6163649.6063999999</v>
      </c>
      <c r="AP135" s="7">
        <v>0</v>
      </c>
      <c r="AQ135" s="362">
        <f t="shared" si="141"/>
        <v>6163649.6063999999</v>
      </c>
      <c r="AR135" s="371">
        <f t="shared" si="155"/>
        <v>-3081824.803199999</v>
      </c>
      <c r="AS135" s="56"/>
      <c r="AT135" s="56"/>
    </row>
    <row r="136" spans="2:46" s="4" customFormat="1" ht="93.75" customHeight="1" x14ac:dyDescent="0.2">
      <c r="B136" s="266" t="s">
        <v>396</v>
      </c>
      <c r="C136" s="377" t="s">
        <v>778</v>
      </c>
      <c r="D136" s="283"/>
      <c r="E136" s="235" t="s">
        <v>418</v>
      </c>
      <c r="F136" s="236" t="s">
        <v>412</v>
      </c>
      <c r="G136" s="236" t="s">
        <v>411</v>
      </c>
      <c r="H136" s="236">
        <v>2024</v>
      </c>
      <c r="I136" s="236">
        <v>2030</v>
      </c>
      <c r="J136" s="284">
        <f>SUM(J137:J141)</f>
        <v>5595548.04</v>
      </c>
      <c r="K136" s="284">
        <f>SUM(K137:K141)</f>
        <v>0</v>
      </c>
      <c r="L136" s="284">
        <f>SUM(J137:K141)</f>
        <v>5595548.04</v>
      </c>
      <c r="M136" s="284">
        <f>SUM(M137:M141)</f>
        <v>3519205.2</v>
      </c>
      <c r="N136" s="284">
        <f>SUM(N137:N139)</f>
        <v>0</v>
      </c>
      <c r="O136" s="284">
        <f>SUM(M137:N141)</f>
        <v>3519205.2</v>
      </c>
      <c r="P136" s="284">
        <f>SUM(P137:P141)</f>
        <v>1056000</v>
      </c>
      <c r="Q136" s="284">
        <f>SUM(Q137:Q139)</f>
        <v>0</v>
      </c>
      <c r="R136" s="284">
        <f>SUM(P137:Q141)</f>
        <v>1056000</v>
      </c>
      <c r="S136" s="284">
        <f>SUM(S137:S141)</f>
        <v>456000</v>
      </c>
      <c r="T136" s="284">
        <f>SUM(T137:T139)</f>
        <v>0</v>
      </c>
      <c r="U136" s="284">
        <f>SUM(S137:T141)</f>
        <v>456000</v>
      </c>
      <c r="V136" s="284">
        <f>SUM(V137:V141)</f>
        <v>456000</v>
      </c>
      <c r="W136" s="284">
        <f>SUM(W137:W139)</f>
        <v>0</v>
      </c>
      <c r="X136" s="284">
        <f>SUM(V137:W141)</f>
        <v>456000</v>
      </c>
      <c r="Y136" s="284">
        <f>SUM(Y137:Y141)</f>
        <v>456000</v>
      </c>
      <c r="Z136" s="284">
        <f>SUM(Z137:Z139)</f>
        <v>0</v>
      </c>
      <c r="AA136" s="284">
        <f>SUM(Y137:Z141)</f>
        <v>456000</v>
      </c>
      <c r="AB136" s="370">
        <f>SUM(AB137:AB141)</f>
        <v>456000</v>
      </c>
      <c r="AC136" s="370">
        <f>SUM(AC137:AC139)</f>
        <v>0</v>
      </c>
      <c r="AD136" s="370">
        <f>SUM(AB136:AC136)</f>
        <v>456000</v>
      </c>
      <c r="AE136" s="380">
        <f t="shared" si="146"/>
        <v>11994753.24</v>
      </c>
      <c r="AF136" s="380">
        <f t="shared" si="146"/>
        <v>0</v>
      </c>
      <c r="AG136" s="381">
        <f>SUM(AE136:AF136)</f>
        <v>11994753.24</v>
      </c>
      <c r="AH136" s="381">
        <f>SUM(AH137:AH141)</f>
        <v>5575972.6799999997</v>
      </c>
      <c r="AI136" s="381">
        <f>SUM(AI137:AI139)</f>
        <v>0</v>
      </c>
      <c r="AJ136" s="381">
        <f t="shared" ref="AJ136" si="165">SUM(AH136:AI136)</f>
        <v>5575972.6799999997</v>
      </c>
      <c r="AK136" s="381">
        <f>SUM(AK137:AK141)</f>
        <v>0</v>
      </c>
      <c r="AL136" s="381">
        <f>SUM(AL137:AL139)</f>
        <v>0</v>
      </c>
      <c r="AM136" s="381"/>
      <c r="AN136" s="271">
        <f t="shared" ref="AN136" si="166">AK136+AL136</f>
        <v>0</v>
      </c>
      <c r="AO136" s="381">
        <f>SUM(AO137:AO141)</f>
        <v>0</v>
      </c>
      <c r="AP136" s="381">
        <f>SUM(AP137:AP141)</f>
        <v>0</v>
      </c>
      <c r="AQ136" s="381">
        <f>SUM(AO136:AP136)</f>
        <v>0</v>
      </c>
      <c r="AR136" s="382">
        <f t="shared" ref="AR136" si="167">SUM(AQ136+AN136+AJ136)-AG136</f>
        <v>-6418780.5600000005</v>
      </c>
      <c r="AS136" s="56"/>
      <c r="AT136" s="56"/>
    </row>
    <row r="137" spans="2:46" s="4" customFormat="1" ht="93.75" customHeight="1" x14ac:dyDescent="0.2">
      <c r="B137" s="40" t="s">
        <v>397</v>
      </c>
      <c r="C137" s="225" t="s">
        <v>401</v>
      </c>
      <c r="D137" s="117"/>
      <c r="E137" s="88"/>
      <c r="F137" s="1" t="s">
        <v>400</v>
      </c>
      <c r="G137" s="1"/>
      <c r="H137" s="92">
        <v>2024</v>
      </c>
      <c r="I137" s="92">
        <v>2024</v>
      </c>
      <c r="J137" s="7">
        <v>1787377.2</v>
      </c>
      <c r="K137" s="7">
        <v>0</v>
      </c>
      <c r="L137" s="362">
        <f t="shared" ref="L137:L141" si="168">SUM(J138:K142)</f>
        <v>3808170.84</v>
      </c>
      <c r="M137" s="226">
        <v>0</v>
      </c>
      <c r="N137" s="7">
        <v>0</v>
      </c>
      <c r="O137" s="362">
        <f>SUM(M137:N137)</f>
        <v>0</v>
      </c>
      <c r="P137" s="226">
        <v>0</v>
      </c>
      <c r="Q137" s="7">
        <v>0</v>
      </c>
      <c r="R137" s="362">
        <f>SUM(P137:Q137)</f>
        <v>0</v>
      </c>
      <c r="S137" s="226">
        <v>0</v>
      </c>
      <c r="T137" s="7">
        <v>0</v>
      </c>
      <c r="U137" s="362">
        <f>SUM(S137:T137)</f>
        <v>0</v>
      </c>
      <c r="V137" s="226">
        <v>0</v>
      </c>
      <c r="W137" s="7">
        <v>0</v>
      </c>
      <c r="X137" s="362">
        <f>SUM(V137:W137)</f>
        <v>0</v>
      </c>
      <c r="Y137" s="226">
        <v>0</v>
      </c>
      <c r="Z137" s="226">
        <v>0</v>
      </c>
      <c r="AA137" s="362">
        <f>SUM(Y137:Z137)</f>
        <v>0</v>
      </c>
      <c r="AB137" s="226">
        <v>0</v>
      </c>
      <c r="AC137" s="226">
        <v>0</v>
      </c>
      <c r="AD137" s="362">
        <f>SUM(AB137:AC137)</f>
        <v>0</v>
      </c>
      <c r="AE137" s="135">
        <f t="shared" si="146"/>
        <v>1787377.2</v>
      </c>
      <c r="AF137" s="135">
        <v>0</v>
      </c>
      <c r="AG137" s="362">
        <f>SUM(AE137:AF137)</f>
        <v>1787377.2</v>
      </c>
      <c r="AH137" s="226">
        <v>1787377.2</v>
      </c>
      <c r="AI137" s="7">
        <v>0</v>
      </c>
      <c r="AJ137" s="362">
        <f>SUM(AH137:AI137)</f>
        <v>1787377.2</v>
      </c>
      <c r="AK137" s="7">
        <v>0</v>
      </c>
      <c r="AL137" s="7">
        <v>0</v>
      </c>
      <c r="AM137" s="226"/>
      <c r="AN137" s="341">
        <f>AK137+AL137</f>
        <v>0</v>
      </c>
      <c r="AO137" s="226">
        <v>0</v>
      </c>
      <c r="AP137" s="7">
        <v>0</v>
      </c>
      <c r="AQ137" s="362">
        <f>SUM(AO137:AP137)</f>
        <v>0</v>
      </c>
      <c r="AR137" s="371">
        <f t="shared" si="155"/>
        <v>0</v>
      </c>
      <c r="AS137" s="56"/>
      <c r="AT137" s="56"/>
    </row>
    <row r="138" spans="2:46" s="4" customFormat="1" ht="93.75" customHeight="1" x14ac:dyDescent="0.2">
      <c r="B138" s="40" t="s">
        <v>398</v>
      </c>
      <c r="C138" s="225" t="s">
        <v>779</v>
      </c>
      <c r="D138" s="117"/>
      <c r="E138" s="88" t="s">
        <v>429</v>
      </c>
      <c r="F138" s="1" t="s">
        <v>402</v>
      </c>
      <c r="G138" s="1" t="s">
        <v>403</v>
      </c>
      <c r="H138" s="92">
        <v>2024</v>
      </c>
      <c r="I138" s="92">
        <v>2024</v>
      </c>
      <c r="J138" s="7">
        <v>1949390.28</v>
      </c>
      <c r="K138" s="7">
        <v>0</v>
      </c>
      <c r="L138" s="362">
        <f t="shared" si="168"/>
        <v>1858780.56</v>
      </c>
      <c r="M138" s="226">
        <v>0</v>
      </c>
      <c r="O138" s="362">
        <f t="shared" ref="O138:O141" si="169">SUM(M138:N138)</f>
        <v>0</v>
      </c>
      <c r="P138" s="226">
        <v>0</v>
      </c>
      <c r="Q138" s="7">
        <v>0</v>
      </c>
      <c r="R138" s="362">
        <f t="shared" ref="R138:R141" si="170">SUM(P138:Q138)</f>
        <v>0</v>
      </c>
      <c r="S138" s="226">
        <v>0</v>
      </c>
      <c r="T138" s="7">
        <v>0</v>
      </c>
      <c r="U138" s="362">
        <f t="shared" ref="U138:U141" si="171">SUM(S138:T138)</f>
        <v>0</v>
      </c>
      <c r="V138" s="226">
        <v>0</v>
      </c>
      <c r="W138" s="7">
        <v>0</v>
      </c>
      <c r="X138" s="362">
        <f t="shared" ref="X138:X141" si="172">SUM(V138:W138)</f>
        <v>0</v>
      </c>
      <c r="Y138" s="226">
        <v>0</v>
      </c>
      <c r="Z138" s="226">
        <v>0</v>
      </c>
      <c r="AA138" s="362">
        <f t="shared" ref="AA138:AA142" si="173">SUM(Y138:Z138)</f>
        <v>0</v>
      </c>
      <c r="AB138" s="226">
        <v>0</v>
      </c>
      <c r="AC138" s="226">
        <v>0</v>
      </c>
      <c r="AD138" s="362">
        <f t="shared" ref="AD138:AD145" si="174">SUM(AB138:AC138)</f>
        <v>0</v>
      </c>
      <c r="AE138" s="135">
        <f t="shared" si="146"/>
        <v>1949390.28</v>
      </c>
      <c r="AF138" s="135">
        <v>0</v>
      </c>
      <c r="AG138" s="362">
        <f t="shared" ref="AG138:AG141" si="175">SUM(AE138:AF138)</f>
        <v>1949390.28</v>
      </c>
      <c r="AH138" s="226">
        <v>269390.28000000003</v>
      </c>
      <c r="AI138" s="7">
        <v>0</v>
      </c>
      <c r="AJ138" s="362">
        <f t="shared" ref="AJ138:AJ141" si="176">SUM(AH138:AI138)</f>
        <v>269390.28000000003</v>
      </c>
      <c r="AK138" s="7">
        <v>0</v>
      </c>
      <c r="AL138" s="7">
        <v>0</v>
      </c>
      <c r="AM138" s="226"/>
      <c r="AN138" s="341">
        <f t="shared" ref="AN138:AN141" si="177">AK138+AL138</f>
        <v>0</v>
      </c>
      <c r="AO138" s="226">
        <v>0</v>
      </c>
      <c r="AP138" s="7">
        <v>0</v>
      </c>
      <c r="AQ138" s="362">
        <f t="shared" ref="AQ138:AQ141" si="178">SUM(AO138:AP138)</f>
        <v>0</v>
      </c>
      <c r="AR138" s="371">
        <f t="shared" si="155"/>
        <v>-1680000</v>
      </c>
      <c r="AS138" s="56"/>
      <c r="AT138" s="56"/>
    </row>
    <row r="139" spans="2:46" s="4" customFormat="1" ht="93.75" customHeight="1" x14ac:dyDescent="0.2">
      <c r="B139" s="40" t="s">
        <v>399</v>
      </c>
      <c r="C139" s="225" t="s">
        <v>780</v>
      </c>
      <c r="D139" s="117"/>
      <c r="E139" s="88" t="s">
        <v>110</v>
      </c>
      <c r="F139" s="1" t="s">
        <v>118</v>
      </c>
      <c r="G139" s="1" t="s">
        <v>403</v>
      </c>
      <c r="H139" s="92">
        <v>2025</v>
      </c>
      <c r="I139" s="92">
        <v>2025</v>
      </c>
      <c r="J139" s="7">
        <v>0</v>
      </c>
      <c r="K139" s="7">
        <v>0</v>
      </c>
      <c r="L139" s="362">
        <f t="shared" si="168"/>
        <v>1858780.56</v>
      </c>
      <c r="M139" s="226">
        <v>3519205.2</v>
      </c>
      <c r="N139" s="7">
        <v>0</v>
      </c>
      <c r="O139" s="362">
        <f t="shared" si="169"/>
        <v>3519205.2</v>
      </c>
      <c r="P139" s="226">
        <v>0</v>
      </c>
      <c r="Q139" s="7">
        <v>0</v>
      </c>
      <c r="R139" s="362">
        <f t="shared" si="170"/>
        <v>0</v>
      </c>
      <c r="S139" s="226">
        <v>0</v>
      </c>
      <c r="T139" s="7">
        <v>0</v>
      </c>
      <c r="U139" s="362">
        <f t="shared" si="171"/>
        <v>0</v>
      </c>
      <c r="V139" s="226">
        <v>0</v>
      </c>
      <c r="W139" s="7">
        <v>0</v>
      </c>
      <c r="X139" s="362">
        <f t="shared" si="172"/>
        <v>0</v>
      </c>
      <c r="Y139" s="226">
        <v>0</v>
      </c>
      <c r="Z139" s="226">
        <v>0</v>
      </c>
      <c r="AA139" s="362">
        <f t="shared" si="173"/>
        <v>0</v>
      </c>
      <c r="AB139" s="226">
        <v>0</v>
      </c>
      <c r="AC139" s="226">
        <v>0</v>
      </c>
      <c r="AD139" s="362">
        <f t="shared" si="174"/>
        <v>0</v>
      </c>
      <c r="AE139" s="135">
        <f t="shared" si="146"/>
        <v>3519205.2</v>
      </c>
      <c r="AF139" s="135">
        <v>0</v>
      </c>
      <c r="AG139" s="362">
        <f t="shared" si="175"/>
        <v>3519205.2</v>
      </c>
      <c r="AH139" s="226">
        <v>3519205.2</v>
      </c>
      <c r="AI139" s="7">
        <v>0</v>
      </c>
      <c r="AJ139" s="362">
        <f t="shared" si="176"/>
        <v>3519205.2</v>
      </c>
      <c r="AK139" s="7">
        <v>0</v>
      </c>
      <c r="AL139" s="7">
        <v>0</v>
      </c>
      <c r="AM139" s="226"/>
      <c r="AN139" s="341">
        <f t="shared" si="177"/>
        <v>0</v>
      </c>
      <c r="AO139" s="226">
        <v>0</v>
      </c>
      <c r="AP139" s="7">
        <v>0</v>
      </c>
      <c r="AQ139" s="362">
        <f t="shared" si="178"/>
        <v>0</v>
      </c>
      <c r="AR139" s="371">
        <f t="shared" si="155"/>
        <v>0</v>
      </c>
      <c r="AS139" s="56"/>
      <c r="AT139" s="56"/>
    </row>
    <row r="140" spans="2:46" s="4" customFormat="1" ht="93.75" customHeight="1" x14ac:dyDescent="0.2">
      <c r="B140" s="40" t="s">
        <v>404</v>
      </c>
      <c r="C140" s="225" t="s">
        <v>406</v>
      </c>
      <c r="D140" s="117"/>
      <c r="E140" s="88" t="s">
        <v>113</v>
      </c>
      <c r="F140" s="1" t="s">
        <v>113</v>
      </c>
      <c r="G140" s="1" t="s">
        <v>407</v>
      </c>
      <c r="H140" s="92">
        <v>2024</v>
      </c>
      <c r="I140" s="92">
        <v>2024</v>
      </c>
      <c r="J140" s="7">
        <v>1858780.56</v>
      </c>
      <c r="K140" s="7">
        <v>0</v>
      </c>
      <c r="L140" s="362">
        <f t="shared" si="168"/>
        <v>0</v>
      </c>
      <c r="M140" s="226">
        <v>0</v>
      </c>
      <c r="N140" s="7">
        <v>0</v>
      </c>
      <c r="O140" s="362">
        <f t="shared" si="169"/>
        <v>0</v>
      </c>
      <c r="P140" s="226">
        <v>0</v>
      </c>
      <c r="Q140" s="7">
        <v>0</v>
      </c>
      <c r="R140" s="362">
        <f t="shared" si="170"/>
        <v>0</v>
      </c>
      <c r="S140" s="226">
        <v>0</v>
      </c>
      <c r="T140" s="7">
        <v>0</v>
      </c>
      <c r="U140" s="362">
        <f t="shared" si="171"/>
        <v>0</v>
      </c>
      <c r="V140" s="226">
        <v>0</v>
      </c>
      <c r="W140" s="7">
        <v>0</v>
      </c>
      <c r="X140" s="362">
        <f t="shared" si="172"/>
        <v>0</v>
      </c>
      <c r="Y140" s="226">
        <v>0</v>
      </c>
      <c r="Z140" s="226">
        <v>0</v>
      </c>
      <c r="AA140" s="362">
        <f t="shared" si="173"/>
        <v>0</v>
      </c>
      <c r="AB140" s="376">
        <v>0</v>
      </c>
      <c r="AC140" s="376">
        <v>0</v>
      </c>
      <c r="AD140" s="362">
        <f t="shared" si="174"/>
        <v>0</v>
      </c>
      <c r="AE140" s="135">
        <f t="shared" si="146"/>
        <v>1858780.56</v>
      </c>
      <c r="AF140" s="135">
        <v>0</v>
      </c>
      <c r="AG140" s="362">
        <f t="shared" si="175"/>
        <v>1858780.56</v>
      </c>
      <c r="AH140" s="226">
        <v>0</v>
      </c>
      <c r="AI140" s="7">
        <v>0</v>
      </c>
      <c r="AJ140" s="362">
        <f t="shared" si="176"/>
        <v>0</v>
      </c>
      <c r="AK140" s="7">
        <v>0</v>
      </c>
      <c r="AL140" s="7">
        <v>0</v>
      </c>
      <c r="AM140" s="226"/>
      <c r="AN140" s="341">
        <f t="shared" si="177"/>
        <v>0</v>
      </c>
      <c r="AO140" s="226">
        <v>0</v>
      </c>
      <c r="AP140" s="7">
        <v>0</v>
      </c>
      <c r="AQ140" s="362">
        <f t="shared" si="178"/>
        <v>0</v>
      </c>
      <c r="AR140" s="371">
        <f t="shared" si="155"/>
        <v>-1858780.56</v>
      </c>
      <c r="AS140" s="56"/>
      <c r="AT140" s="56"/>
    </row>
    <row r="141" spans="2:46" s="4" customFormat="1" ht="93.75" customHeight="1" x14ac:dyDescent="0.2">
      <c r="B141" s="40" t="s">
        <v>405</v>
      </c>
      <c r="C141" s="225" t="s">
        <v>781</v>
      </c>
      <c r="D141" s="117"/>
      <c r="E141" s="88"/>
      <c r="F141" s="1" t="s">
        <v>400</v>
      </c>
      <c r="G141" s="1"/>
      <c r="H141" s="92">
        <v>2026</v>
      </c>
      <c r="I141" s="92">
        <v>2030</v>
      </c>
      <c r="J141" s="7">
        <v>0</v>
      </c>
      <c r="K141" s="7">
        <v>0</v>
      </c>
      <c r="L141" s="362">
        <f t="shared" si="168"/>
        <v>0</v>
      </c>
      <c r="M141" s="226">
        <v>0</v>
      </c>
      <c r="N141" s="7">
        <v>0</v>
      </c>
      <c r="O141" s="362">
        <f t="shared" si="169"/>
        <v>0</v>
      </c>
      <c r="P141" s="226">
        <v>1056000</v>
      </c>
      <c r="Q141" s="7">
        <v>0</v>
      </c>
      <c r="R141" s="362">
        <f t="shared" si="170"/>
        <v>1056000</v>
      </c>
      <c r="S141" s="226">
        <v>456000</v>
      </c>
      <c r="T141" s="7">
        <v>0</v>
      </c>
      <c r="U141" s="362">
        <f t="shared" si="171"/>
        <v>456000</v>
      </c>
      <c r="V141" s="226">
        <v>456000</v>
      </c>
      <c r="W141" s="7">
        <v>0</v>
      </c>
      <c r="X141" s="362">
        <f t="shared" si="172"/>
        <v>456000</v>
      </c>
      <c r="Y141" s="226">
        <v>456000</v>
      </c>
      <c r="Z141" s="226">
        <v>0</v>
      </c>
      <c r="AA141" s="362">
        <f t="shared" si="173"/>
        <v>456000</v>
      </c>
      <c r="AB141" s="376">
        <v>456000</v>
      </c>
      <c r="AC141" s="376">
        <v>0</v>
      </c>
      <c r="AD141" s="362">
        <f t="shared" si="174"/>
        <v>456000</v>
      </c>
      <c r="AE141" s="135">
        <f t="shared" ref="AE141:AF153" si="179">J141+M141+P141+S141+V141+Y141+AB141</f>
        <v>2880000</v>
      </c>
      <c r="AF141" s="135">
        <v>0</v>
      </c>
      <c r="AG141" s="362">
        <f t="shared" si="175"/>
        <v>2880000</v>
      </c>
      <c r="AH141" s="226">
        <v>0</v>
      </c>
      <c r="AI141" s="7">
        <v>0</v>
      </c>
      <c r="AJ141" s="362">
        <f t="shared" si="176"/>
        <v>0</v>
      </c>
      <c r="AK141" s="7">
        <v>0</v>
      </c>
      <c r="AL141" s="7">
        <v>0</v>
      </c>
      <c r="AM141" s="226"/>
      <c r="AN141" s="341">
        <f t="shared" si="177"/>
        <v>0</v>
      </c>
      <c r="AO141" s="226">
        <v>0</v>
      </c>
      <c r="AP141" s="7">
        <v>0</v>
      </c>
      <c r="AQ141" s="362">
        <f t="shared" si="178"/>
        <v>0</v>
      </c>
      <c r="AR141" s="371">
        <f t="shared" si="155"/>
        <v>-2880000</v>
      </c>
      <c r="AS141" s="56"/>
      <c r="AT141" s="56"/>
    </row>
    <row r="142" spans="2:46" s="4" customFormat="1" ht="93.75" customHeight="1" x14ac:dyDescent="0.2">
      <c r="B142" s="266" t="s">
        <v>393</v>
      </c>
      <c r="C142" s="377" t="s">
        <v>782</v>
      </c>
      <c r="D142" s="283"/>
      <c r="E142" s="235" t="s">
        <v>418</v>
      </c>
      <c r="F142" s="236" t="s">
        <v>416</v>
      </c>
      <c r="G142" s="236" t="s">
        <v>383</v>
      </c>
      <c r="H142" s="236">
        <v>2025</v>
      </c>
      <c r="I142" s="236">
        <v>2030</v>
      </c>
      <c r="J142" s="284">
        <f>SUM(J143:J145)</f>
        <v>0</v>
      </c>
      <c r="K142" s="284">
        <f>SUM(K143:K145)</f>
        <v>0</v>
      </c>
      <c r="L142" s="284">
        <f t="shared" ref="L142:L145" si="180">SUM(J142:K142)</f>
        <v>0</v>
      </c>
      <c r="M142" s="284">
        <f>SUM(M143:M145)</f>
        <v>4246780.5600000005</v>
      </c>
      <c r="N142" s="284">
        <f>SUM(N143:N145)</f>
        <v>0</v>
      </c>
      <c r="O142" s="284">
        <f t="shared" ref="O142" si="181">SUM(M142:N142)</f>
        <v>4246780.5600000005</v>
      </c>
      <c r="P142" s="284">
        <f>SUM(P143:P145)</f>
        <v>4246780.5600000005</v>
      </c>
      <c r="Q142" s="284">
        <f>SUM(Q143:Q145)</f>
        <v>0</v>
      </c>
      <c r="R142" s="284">
        <f t="shared" ref="R142" si="182">SUM(P142:Q142)</f>
        <v>4246780.5600000005</v>
      </c>
      <c r="S142" s="284">
        <f>SUM(S143:S145)</f>
        <v>4246780.5600000005</v>
      </c>
      <c r="T142" s="284">
        <f>SUM(T143:T145)</f>
        <v>0</v>
      </c>
      <c r="U142" s="284">
        <f t="shared" ref="U142" si="183">SUM(S142:T142)</f>
        <v>4246780.5600000005</v>
      </c>
      <c r="V142" s="284">
        <f>SUM(V143:V145)</f>
        <v>4246780.5600000005</v>
      </c>
      <c r="W142" s="284">
        <f>SUM(W143:W145)</f>
        <v>0</v>
      </c>
      <c r="X142" s="284">
        <f t="shared" ref="X142" si="184">SUM(V142:W142)</f>
        <v>4246780.5600000005</v>
      </c>
      <c r="Y142" s="284">
        <f>SUM(Y143:Y145)</f>
        <v>4246780.5600000005</v>
      </c>
      <c r="Z142" s="284">
        <f>SUM(Z143:Z145)</f>
        <v>0</v>
      </c>
      <c r="AA142" s="284">
        <f t="shared" si="173"/>
        <v>4246780.5600000005</v>
      </c>
      <c r="AB142" s="370">
        <f>SUM(AB143:AB145)</f>
        <v>4246780.5600000005</v>
      </c>
      <c r="AC142" s="381">
        <f>SUM(AC143:AC145)</f>
        <v>0</v>
      </c>
      <c r="AD142" s="381">
        <f t="shared" si="174"/>
        <v>4246780.5600000005</v>
      </c>
      <c r="AE142" s="380">
        <f t="shared" si="179"/>
        <v>25480683.360000007</v>
      </c>
      <c r="AF142" s="380">
        <f t="shared" si="146"/>
        <v>0</v>
      </c>
      <c r="AG142" s="381">
        <f>SUM(AE142:AF142)</f>
        <v>25480683.360000007</v>
      </c>
      <c r="AH142" s="381">
        <f>SUM(AH143:AH145)</f>
        <v>3456000</v>
      </c>
      <c r="AI142" s="381">
        <f>SUM(AI143:AI145)</f>
        <v>0</v>
      </c>
      <c r="AJ142" s="381">
        <f t="shared" ref="AJ142" si="185">SUM(AH142:AI142)</f>
        <v>3456000</v>
      </c>
      <c r="AK142" s="381">
        <f>SUM(AK143:AK145)</f>
        <v>0</v>
      </c>
      <c r="AL142" s="381">
        <f>SUM(AL143:AL145)</f>
        <v>0</v>
      </c>
      <c r="AM142" s="381"/>
      <c r="AN142" s="271">
        <f t="shared" ref="AN142:AN145" si="186">AK142+AL142</f>
        <v>0</v>
      </c>
      <c r="AO142" s="381">
        <f>SUM(AO143:AO145)</f>
        <v>6912000</v>
      </c>
      <c r="AP142" s="381">
        <f>SUM(AP143:AP145)</f>
        <v>0</v>
      </c>
      <c r="AQ142" s="381">
        <f>SUM(AO142:AP142)</f>
        <v>6912000</v>
      </c>
      <c r="AR142" s="382">
        <f t="shared" ref="AR142:AR148" si="187">SUM(AQ142+AN142+AJ142)-AG142</f>
        <v>-15112683.360000007</v>
      </c>
      <c r="AS142" s="56"/>
      <c r="AT142" s="56"/>
    </row>
    <row r="143" spans="2:46" s="4" customFormat="1" ht="93.75" customHeight="1" x14ac:dyDescent="0.2">
      <c r="B143" s="40" t="s">
        <v>413</v>
      </c>
      <c r="C143" s="225" t="s">
        <v>784</v>
      </c>
      <c r="D143" s="117"/>
      <c r="E143" s="88" t="s">
        <v>418</v>
      </c>
      <c r="F143" s="1" t="s">
        <v>417</v>
      </c>
      <c r="G143" s="1"/>
      <c r="H143" s="92">
        <v>2025</v>
      </c>
      <c r="I143" s="92">
        <v>2030</v>
      </c>
      <c r="J143" s="226">
        <v>0</v>
      </c>
      <c r="K143" s="226">
        <v>0</v>
      </c>
      <c r="L143" s="362">
        <f t="shared" si="180"/>
        <v>0</v>
      </c>
      <c r="M143" s="226">
        <v>864000</v>
      </c>
      <c r="N143" s="226">
        <v>0</v>
      </c>
      <c r="O143" s="362">
        <f>SUM(M143:N143)</f>
        <v>864000</v>
      </c>
      <c r="P143" s="226">
        <v>864000</v>
      </c>
      <c r="Q143" s="226">
        <v>0</v>
      </c>
      <c r="R143" s="362">
        <f>SUM(P143:Q143)</f>
        <v>864000</v>
      </c>
      <c r="S143" s="226">
        <v>864000</v>
      </c>
      <c r="T143" s="226">
        <v>0</v>
      </c>
      <c r="U143" s="362">
        <f>SUM(S143:T143)</f>
        <v>864000</v>
      </c>
      <c r="V143" s="226">
        <v>864000</v>
      </c>
      <c r="W143" s="226">
        <v>0</v>
      </c>
      <c r="X143" s="362">
        <f>SUM(V143:W143)</f>
        <v>864000</v>
      </c>
      <c r="Y143" s="226">
        <v>864000</v>
      </c>
      <c r="Z143" s="226">
        <v>0</v>
      </c>
      <c r="AA143" s="362">
        <f>SUM(Y143:Z143)</f>
        <v>864000</v>
      </c>
      <c r="AB143" s="376">
        <v>864000</v>
      </c>
      <c r="AC143" s="226">
        <v>0</v>
      </c>
      <c r="AD143" s="362">
        <f t="shared" si="174"/>
        <v>864000</v>
      </c>
      <c r="AE143" s="135">
        <f t="shared" si="179"/>
        <v>5184000</v>
      </c>
      <c r="AF143" s="135">
        <f t="shared" si="146"/>
        <v>0</v>
      </c>
      <c r="AG143" s="362">
        <f t="shared" ref="AG143:AG145" si="188">SUM(AE143:AF143)</f>
        <v>5184000</v>
      </c>
      <c r="AH143" s="226">
        <v>1728000</v>
      </c>
      <c r="AI143" s="226">
        <v>0</v>
      </c>
      <c r="AJ143" s="362">
        <f>SUM(AH143:AI143)</f>
        <v>1728000</v>
      </c>
      <c r="AK143" s="226">
        <v>0</v>
      </c>
      <c r="AL143" s="226">
        <v>0</v>
      </c>
      <c r="AM143" s="226"/>
      <c r="AN143" s="341">
        <f t="shared" si="186"/>
        <v>0</v>
      </c>
      <c r="AO143" s="226">
        <v>3456000</v>
      </c>
      <c r="AP143" s="226">
        <v>0</v>
      </c>
      <c r="AQ143" s="362">
        <f>SUM(AO143:AP143)</f>
        <v>3456000</v>
      </c>
      <c r="AR143" s="371">
        <f t="shared" si="187"/>
        <v>0</v>
      </c>
      <c r="AS143" s="56"/>
      <c r="AT143" s="56"/>
    </row>
    <row r="144" spans="2:46" s="4" customFormat="1" ht="93.75" customHeight="1" x14ac:dyDescent="0.2">
      <c r="B144" s="40" t="s">
        <v>414</v>
      </c>
      <c r="C144" s="225" t="s">
        <v>783</v>
      </c>
      <c r="D144" s="117"/>
      <c r="E144" s="88" t="s">
        <v>418</v>
      </c>
      <c r="F144" s="1" t="s">
        <v>417</v>
      </c>
      <c r="G144" s="1" t="s">
        <v>383</v>
      </c>
      <c r="H144" s="92">
        <v>2025</v>
      </c>
      <c r="I144" s="92">
        <v>2030</v>
      </c>
      <c r="J144" s="226">
        <v>0</v>
      </c>
      <c r="K144" s="226">
        <v>0</v>
      </c>
      <c r="L144" s="362">
        <f t="shared" si="180"/>
        <v>0</v>
      </c>
      <c r="M144" s="226">
        <v>864000</v>
      </c>
      <c r="N144" s="226">
        <v>0</v>
      </c>
      <c r="O144" s="362">
        <f t="shared" ref="O144:O145" si="189">SUM(M144:N144)</f>
        <v>864000</v>
      </c>
      <c r="P144" s="226">
        <v>864000</v>
      </c>
      <c r="Q144" s="226">
        <v>0</v>
      </c>
      <c r="R144" s="362">
        <f t="shared" ref="R144:R145" si="190">SUM(P144:Q144)</f>
        <v>864000</v>
      </c>
      <c r="S144" s="226">
        <v>864000</v>
      </c>
      <c r="T144" s="226">
        <v>0</v>
      </c>
      <c r="U144" s="362">
        <f t="shared" ref="U144:U145" si="191">SUM(S144:T144)</f>
        <v>864000</v>
      </c>
      <c r="V144" s="226">
        <v>864000</v>
      </c>
      <c r="W144" s="226">
        <v>0</v>
      </c>
      <c r="X144" s="362">
        <f t="shared" ref="X144:X145" si="192">SUM(V144:W144)</f>
        <v>864000</v>
      </c>
      <c r="Y144" s="226">
        <v>864000</v>
      </c>
      <c r="Z144" s="226">
        <v>0</v>
      </c>
      <c r="AA144" s="362">
        <f t="shared" ref="AA144:AA145" si="193">SUM(Y144:Z144)</f>
        <v>864000</v>
      </c>
      <c r="AB144" s="376">
        <v>864000</v>
      </c>
      <c r="AC144" s="226">
        <v>0</v>
      </c>
      <c r="AD144" s="362">
        <f t="shared" si="174"/>
        <v>864000</v>
      </c>
      <c r="AE144" s="135">
        <f t="shared" si="179"/>
        <v>5184000</v>
      </c>
      <c r="AF144" s="135">
        <f t="shared" si="146"/>
        <v>0</v>
      </c>
      <c r="AG144" s="362">
        <f t="shared" si="188"/>
        <v>5184000</v>
      </c>
      <c r="AH144" s="226">
        <v>1728000</v>
      </c>
      <c r="AI144" s="226">
        <v>0</v>
      </c>
      <c r="AJ144" s="362">
        <f t="shared" ref="AJ144:AJ145" si="194">SUM(AH144:AI144)</f>
        <v>1728000</v>
      </c>
      <c r="AK144" s="226">
        <v>0</v>
      </c>
      <c r="AL144" s="226">
        <v>0</v>
      </c>
      <c r="AM144" s="226"/>
      <c r="AN144" s="341">
        <f t="shared" si="186"/>
        <v>0</v>
      </c>
      <c r="AO144" s="226">
        <v>3456000</v>
      </c>
      <c r="AP144" s="226">
        <v>0</v>
      </c>
      <c r="AQ144" s="362">
        <f t="shared" ref="AQ144:AQ145" si="195">SUM(AO144:AP144)</f>
        <v>3456000</v>
      </c>
      <c r="AR144" s="371">
        <f t="shared" si="187"/>
        <v>0</v>
      </c>
      <c r="AS144" s="56"/>
      <c r="AT144" s="56"/>
    </row>
    <row r="145" spans="2:46" s="4" customFormat="1" ht="93.75" customHeight="1" x14ac:dyDescent="0.2">
      <c r="B145" s="40" t="s">
        <v>415</v>
      </c>
      <c r="C145" s="225" t="s">
        <v>785</v>
      </c>
      <c r="D145" s="117"/>
      <c r="E145" s="88" t="s">
        <v>418</v>
      </c>
      <c r="F145" s="1" t="s">
        <v>416</v>
      </c>
      <c r="G145" s="1" t="s">
        <v>383</v>
      </c>
      <c r="H145" s="92">
        <v>2025</v>
      </c>
      <c r="I145" s="92">
        <v>2030</v>
      </c>
      <c r="J145" s="226">
        <v>0</v>
      </c>
      <c r="K145" s="226">
        <v>0</v>
      </c>
      <c r="L145" s="362">
        <f t="shared" si="180"/>
        <v>0</v>
      </c>
      <c r="M145" s="226">
        <v>2518780.56</v>
      </c>
      <c r="N145" s="226">
        <v>0</v>
      </c>
      <c r="O145" s="362">
        <f t="shared" si="189"/>
        <v>2518780.56</v>
      </c>
      <c r="P145" s="226">
        <v>2518780.56</v>
      </c>
      <c r="Q145" s="226">
        <v>0</v>
      </c>
      <c r="R145" s="362">
        <f t="shared" si="190"/>
        <v>2518780.56</v>
      </c>
      <c r="S145" s="226">
        <v>2518780.56</v>
      </c>
      <c r="T145" s="226">
        <v>0</v>
      </c>
      <c r="U145" s="362">
        <f t="shared" si="191"/>
        <v>2518780.56</v>
      </c>
      <c r="V145" s="226">
        <v>2518780.56</v>
      </c>
      <c r="W145" s="226">
        <v>0</v>
      </c>
      <c r="X145" s="362">
        <f t="shared" si="192"/>
        <v>2518780.56</v>
      </c>
      <c r="Y145" s="226">
        <v>2518780.56</v>
      </c>
      <c r="Z145" s="226">
        <v>0</v>
      </c>
      <c r="AA145" s="362">
        <f t="shared" si="193"/>
        <v>2518780.56</v>
      </c>
      <c r="AB145" s="376">
        <v>2518780.56</v>
      </c>
      <c r="AC145" s="226">
        <v>0</v>
      </c>
      <c r="AD145" s="362">
        <f t="shared" si="174"/>
        <v>2518780.56</v>
      </c>
      <c r="AE145" s="135">
        <f t="shared" si="179"/>
        <v>15112683.360000001</v>
      </c>
      <c r="AF145" s="135">
        <f t="shared" si="146"/>
        <v>0</v>
      </c>
      <c r="AG145" s="362">
        <f t="shared" si="188"/>
        <v>15112683.360000001</v>
      </c>
      <c r="AH145" s="226">
        <v>0</v>
      </c>
      <c r="AI145" s="226">
        <v>0</v>
      </c>
      <c r="AJ145" s="362">
        <f t="shared" si="194"/>
        <v>0</v>
      </c>
      <c r="AK145" s="226">
        <v>0</v>
      </c>
      <c r="AL145" s="226">
        <v>0</v>
      </c>
      <c r="AM145" s="226"/>
      <c r="AN145" s="341">
        <f t="shared" si="186"/>
        <v>0</v>
      </c>
      <c r="AO145" s="226">
        <v>0</v>
      </c>
      <c r="AP145" s="226">
        <v>0</v>
      </c>
      <c r="AQ145" s="362">
        <f t="shared" si="195"/>
        <v>0</v>
      </c>
      <c r="AR145" s="371">
        <f t="shared" si="187"/>
        <v>-15112683.360000001</v>
      </c>
      <c r="AS145" s="56"/>
      <c r="AT145" s="56"/>
    </row>
    <row r="146" spans="2:46" s="4" customFormat="1" ht="93.75" customHeight="1" x14ac:dyDescent="0.2">
      <c r="B146" s="266" t="s">
        <v>408</v>
      </c>
      <c r="C146" s="377" t="s">
        <v>786</v>
      </c>
      <c r="D146" s="283"/>
      <c r="E146" s="235" t="s">
        <v>787</v>
      </c>
      <c r="F146" s="236" t="s">
        <v>787</v>
      </c>
      <c r="G146" s="236" t="s">
        <v>383</v>
      </c>
      <c r="H146" s="236">
        <v>2025</v>
      </c>
      <c r="I146" s="236">
        <v>2030</v>
      </c>
      <c r="J146" s="284">
        <f>SUM(J147:J148)</f>
        <v>0</v>
      </c>
      <c r="K146" s="284">
        <f>SUM(K147:K148)</f>
        <v>0</v>
      </c>
      <c r="L146" s="284">
        <f t="shared" ref="L146" si="196">SUM(J146:K146)</f>
        <v>0</v>
      </c>
      <c r="M146" s="284">
        <f>SUM(M147:M148)</f>
        <v>1916085.42</v>
      </c>
      <c r="N146" s="284">
        <f>SUM(N147:N148)</f>
        <v>0</v>
      </c>
      <c r="O146" s="284">
        <f t="shared" ref="O146" si="197">SUM(M146:N146)</f>
        <v>1916085.42</v>
      </c>
      <c r="P146" s="284">
        <f>SUM(P147:P148)</f>
        <v>1916085.42</v>
      </c>
      <c r="Q146" s="284">
        <f>SUM(Q147:Q148)</f>
        <v>0</v>
      </c>
      <c r="R146" s="284">
        <f t="shared" ref="R146" si="198">SUM(P146:Q146)</f>
        <v>1916085.42</v>
      </c>
      <c r="S146" s="284">
        <f>SUM(S147:S148)</f>
        <v>1916085.42</v>
      </c>
      <c r="T146" s="284">
        <f>SUM(T147:T148)</f>
        <v>0</v>
      </c>
      <c r="U146" s="284">
        <f t="shared" ref="U146" si="199">SUM(S146:T146)</f>
        <v>1916085.42</v>
      </c>
      <c r="V146" s="284">
        <f>SUM(V147:V148)</f>
        <v>1916085.42</v>
      </c>
      <c r="W146" s="284">
        <f>SUM(W147:W148)</f>
        <v>0</v>
      </c>
      <c r="X146" s="284">
        <f t="shared" ref="X146" si="200">SUM(V146:W146)</f>
        <v>1916085.42</v>
      </c>
      <c r="Y146" s="284">
        <f>SUM(Y147:Y148)</f>
        <v>1916085.42</v>
      </c>
      <c r="Z146" s="284">
        <f>SUM(Z147:Z148)</f>
        <v>0</v>
      </c>
      <c r="AA146" s="284">
        <f>SUM(Y146:Z146)</f>
        <v>1916085.42</v>
      </c>
      <c r="AB146" s="284">
        <f>SUM(AB147:AB148)</f>
        <v>1916085.42</v>
      </c>
      <c r="AC146" s="284">
        <f>SUM(AC147:AC148)</f>
        <v>0</v>
      </c>
      <c r="AD146" s="284">
        <f>SUM(AB146:AC146)</f>
        <v>1916085.42</v>
      </c>
      <c r="AE146" s="268">
        <f t="shared" si="179"/>
        <v>11496512.52</v>
      </c>
      <c r="AF146" s="268">
        <f t="shared" si="179"/>
        <v>0</v>
      </c>
      <c r="AG146" s="284">
        <f>SUM(AE146:AF146)</f>
        <v>11496512.52</v>
      </c>
      <c r="AH146" s="284">
        <f>SUM(AH147:AH148)</f>
        <v>0</v>
      </c>
      <c r="AI146" s="284">
        <f>SUM(AI147:AI148)</f>
        <v>0</v>
      </c>
      <c r="AJ146" s="284">
        <f t="shared" ref="AJ146" si="201">SUM(AH146:AI146)</f>
        <v>0</v>
      </c>
      <c r="AK146" s="284">
        <f>SUM(AK147:AK148)</f>
        <v>0</v>
      </c>
      <c r="AL146" s="284">
        <f>SUM(AL147:AL148)</f>
        <v>0</v>
      </c>
      <c r="AM146" s="284"/>
      <c r="AN146" s="249">
        <f t="shared" ref="AN146" si="202">AK146+AL146</f>
        <v>0</v>
      </c>
      <c r="AO146" s="284">
        <f>SUM(AO147:AO148)</f>
        <v>0</v>
      </c>
      <c r="AP146" s="284">
        <f>SUM(AP147:AP148)</f>
        <v>0</v>
      </c>
      <c r="AQ146" s="284">
        <f>SUM(AO146:AP146)</f>
        <v>0</v>
      </c>
      <c r="AR146" s="388">
        <f t="shared" ref="AR146" si="203">SUM(AQ146+AN146+AJ146)-AG146</f>
        <v>-11496512.52</v>
      </c>
      <c r="AS146" s="56"/>
      <c r="AT146" s="56"/>
    </row>
    <row r="147" spans="2:46" s="4" customFormat="1" ht="93.75" customHeight="1" x14ac:dyDescent="0.2">
      <c r="B147" s="40" t="s">
        <v>419</v>
      </c>
      <c r="C147" s="225" t="s">
        <v>425</v>
      </c>
      <c r="D147" s="117"/>
      <c r="E147" s="88" t="s">
        <v>787</v>
      </c>
      <c r="F147" s="1" t="s">
        <v>787</v>
      </c>
      <c r="G147" s="1" t="s">
        <v>383</v>
      </c>
      <c r="H147" s="92">
        <v>2025</v>
      </c>
      <c r="I147" s="92">
        <v>2030</v>
      </c>
      <c r="J147" s="226">
        <v>0</v>
      </c>
      <c r="K147" s="226">
        <v>0</v>
      </c>
      <c r="L147" s="362">
        <f>SUM(J147:K147)</f>
        <v>0</v>
      </c>
      <c r="M147" s="226">
        <v>432000</v>
      </c>
      <c r="N147" s="226">
        <v>0</v>
      </c>
      <c r="O147" s="362"/>
      <c r="P147" s="226">
        <v>432000</v>
      </c>
      <c r="Q147" s="226">
        <v>0</v>
      </c>
      <c r="R147" s="362">
        <f>SUM(P147:Q147)</f>
        <v>432000</v>
      </c>
      <c r="S147" s="226">
        <v>432000</v>
      </c>
      <c r="T147" s="226">
        <v>0</v>
      </c>
      <c r="U147" s="362">
        <f>SUM(S147:T147)</f>
        <v>432000</v>
      </c>
      <c r="V147" s="226">
        <v>432000</v>
      </c>
      <c r="W147" s="226">
        <v>0</v>
      </c>
      <c r="X147" s="362">
        <f>SUM(V147:W147)</f>
        <v>432000</v>
      </c>
      <c r="Y147" s="226">
        <v>432000</v>
      </c>
      <c r="Z147" s="226">
        <v>0</v>
      </c>
      <c r="AA147" s="362">
        <f t="shared" ref="AA147:AA148" si="204">SUM(Y147:Z147)</f>
        <v>432000</v>
      </c>
      <c r="AB147" s="226">
        <v>432000</v>
      </c>
      <c r="AC147" s="226">
        <v>0</v>
      </c>
      <c r="AD147" s="362">
        <f t="shared" ref="AD147:AD148" si="205">SUM(AB147:AC147)</f>
        <v>432000</v>
      </c>
      <c r="AE147" s="135">
        <f t="shared" si="179"/>
        <v>2592000</v>
      </c>
      <c r="AF147" s="135">
        <f t="shared" si="146"/>
        <v>0</v>
      </c>
      <c r="AG147" s="362">
        <f>SUM(AE147:AF147)</f>
        <v>2592000</v>
      </c>
      <c r="AH147" s="226">
        <v>0</v>
      </c>
      <c r="AI147" s="226">
        <v>0</v>
      </c>
      <c r="AJ147" s="362">
        <f>SUM(AH147:AI147)</f>
        <v>0</v>
      </c>
      <c r="AK147" s="226">
        <v>0</v>
      </c>
      <c r="AL147" s="226">
        <v>0</v>
      </c>
      <c r="AM147" s="226"/>
      <c r="AN147" s="341">
        <f>AK147+AL147</f>
        <v>0</v>
      </c>
      <c r="AO147" s="226">
        <v>0</v>
      </c>
      <c r="AP147" s="226">
        <v>0</v>
      </c>
      <c r="AQ147" s="362">
        <f>SUM(AO147:AP147)</f>
        <v>0</v>
      </c>
      <c r="AR147" s="371">
        <f t="shared" si="187"/>
        <v>-2592000</v>
      </c>
      <c r="AS147" s="56"/>
      <c r="AT147" s="56"/>
    </row>
    <row r="148" spans="2:46" s="4" customFormat="1" ht="93.75" customHeight="1" x14ac:dyDescent="0.2">
      <c r="B148" s="40" t="s">
        <v>420</v>
      </c>
      <c r="C148" s="225" t="s">
        <v>788</v>
      </c>
      <c r="D148" s="117"/>
      <c r="E148" s="88" t="s">
        <v>787</v>
      </c>
      <c r="F148" s="1" t="s">
        <v>787</v>
      </c>
      <c r="G148" s="1" t="s">
        <v>383</v>
      </c>
      <c r="H148" s="92">
        <v>2025</v>
      </c>
      <c r="I148" s="92">
        <v>2030</v>
      </c>
      <c r="J148" s="226">
        <v>0</v>
      </c>
      <c r="K148" s="226">
        <v>0</v>
      </c>
      <c r="L148" s="362">
        <f>SUM(J148:K148)</f>
        <v>0</v>
      </c>
      <c r="M148" s="226">
        <v>1484085.42</v>
      </c>
      <c r="N148" s="226">
        <v>0</v>
      </c>
      <c r="O148" s="362"/>
      <c r="P148" s="226">
        <v>1484085.42</v>
      </c>
      <c r="Q148" s="226">
        <v>0</v>
      </c>
      <c r="R148" s="362">
        <f>SUM(P148:Q148)</f>
        <v>1484085.42</v>
      </c>
      <c r="S148" s="226">
        <v>1484085.42</v>
      </c>
      <c r="T148" s="226">
        <v>0</v>
      </c>
      <c r="U148" s="362">
        <f>SUM(S148:T148)</f>
        <v>1484085.42</v>
      </c>
      <c r="V148" s="226">
        <v>1484085.42</v>
      </c>
      <c r="W148" s="226">
        <v>0</v>
      </c>
      <c r="X148" s="362">
        <f>SUM(V148:W148)</f>
        <v>1484085.42</v>
      </c>
      <c r="Y148" s="226">
        <v>1484085.42</v>
      </c>
      <c r="Z148" s="226">
        <v>0</v>
      </c>
      <c r="AA148" s="362">
        <f t="shared" si="204"/>
        <v>1484085.42</v>
      </c>
      <c r="AB148" s="226">
        <v>1484085.42</v>
      </c>
      <c r="AC148" s="226">
        <v>0</v>
      </c>
      <c r="AD148" s="362">
        <f t="shared" si="205"/>
        <v>1484085.42</v>
      </c>
      <c r="AE148" s="135">
        <f t="shared" si="179"/>
        <v>8904512.5199999996</v>
      </c>
      <c r="AF148" s="135">
        <f t="shared" si="146"/>
        <v>0</v>
      </c>
      <c r="AG148" s="362">
        <f>SUM(AE148:AF148)</f>
        <v>8904512.5199999996</v>
      </c>
      <c r="AH148" s="226">
        <v>0</v>
      </c>
      <c r="AI148" s="226">
        <v>0</v>
      </c>
      <c r="AJ148" s="362">
        <f>SUM(AH148:AI148)</f>
        <v>0</v>
      </c>
      <c r="AK148" s="226">
        <v>0</v>
      </c>
      <c r="AL148" s="226">
        <v>0</v>
      </c>
      <c r="AM148" s="226"/>
      <c r="AN148" s="341">
        <f>AK148+AL148</f>
        <v>0</v>
      </c>
      <c r="AO148" s="226">
        <v>0</v>
      </c>
      <c r="AP148" s="226">
        <v>0</v>
      </c>
      <c r="AQ148" s="362">
        <f>SUM(AO148:AP148)</f>
        <v>0</v>
      </c>
      <c r="AR148" s="371">
        <f t="shared" si="187"/>
        <v>-8904512.5199999996</v>
      </c>
      <c r="AS148" s="56"/>
      <c r="AT148" s="56"/>
    </row>
    <row r="149" spans="2:46" s="4" customFormat="1" ht="93.75" customHeight="1" x14ac:dyDescent="0.2">
      <c r="B149" s="266" t="s">
        <v>409</v>
      </c>
      <c r="C149" s="377" t="s">
        <v>789</v>
      </c>
      <c r="D149" s="283"/>
      <c r="E149" s="235" t="s">
        <v>428</v>
      </c>
      <c r="F149" s="236" t="s">
        <v>428</v>
      </c>
      <c r="G149" s="236" t="s">
        <v>427</v>
      </c>
      <c r="H149" s="236">
        <v>2024</v>
      </c>
      <c r="I149" s="236">
        <v>2030</v>
      </c>
      <c r="J149" s="284">
        <f>SUM(J150:J153)</f>
        <v>3140085.42</v>
      </c>
      <c r="K149" s="284">
        <f>SUM(K150:K153)</f>
        <v>0</v>
      </c>
      <c r="L149" s="284">
        <f t="shared" ref="L149:L151" si="206">SUM(J149:K149)</f>
        <v>3140085.42</v>
      </c>
      <c r="M149" s="284">
        <f>SUM(M150:M153)</f>
        <v>3140085.42</v>
      </c>
      <c r="N149" s="284">
        <f>SUM(N150:N153)</f>
        <v>0</v>
      </c>
      <c r="O149" s="284">
        <f t="shared" ref="O149:O151" si="207">SUM(M149:N149)</f>
        <v>3140085.42</v>
      </c>
      <c r="P149" s="284">
        <f>SUM(P150:P153)</f>
        <v>3140085.42</v>
      </c>
      <c r="Q149" s="284">
        <f>SUM(Q150:Q153)</f>
        <v>0</v>
      </c>
      <c r="R149" s="284">
        <f t="shared" ref="R149:R151" si="208">SUM(P149:Q149)</f>
        <v>3140085.42</v>
      </c>
      <c r="S149" s="284">
        <f>SUM(S150:S153)</f>
        <v>3140085.42</v>
      </c>
      <c r="T149" s="284">
        <f>SUM(T150:T153)</f>
        <v>0</v>
      </c>
      <c r="U149" s="284">
        <f t="shared" ref="U149:U151" si="209">SUM(S149:T149)</f>
        <v>3140085.42</v>
      </c>
      <c r="V149" s="284">
        <f>SUM(V150:V153)</f>
        <v>3140085.42</v>
      </c>
      <c r="W149" s="284">
        <f>SUM(W150:W153)</f>
        <v>0</v>
      </c>
      <c r="X149" s="284">
        <f t="shared" ref="X149:X151" si="210">SUM(V149:W149)</f>
        <v>3140085.42</v>
      </c>
      <c r="Y149" s="284">
        <f>SUM(Y150:Y153)</f>
        <v>3140085.42</v>
      </c>
      <c r="Z149" s="284">
        <f>SUM(Z150:Z153)</f>
        <v>0</v>
      </c>
      <c r="AA149" s="284">
        <f>SUM(Y149:Z149)</f>
        <v>3140085.42</v>
      </c>
      <c r="AB149" s="284">
        <f>SUM(AB150:AB153)</f>
        <v>3140085.42</v>
      </c>
      <c r="AC149" s="284">
        <f>SUM(AC150:AC153)</f>
        <v>0</v>
      </c>
      <c r="AD149" s="284">
        <f>SUM(AB149:AC149)</f>
        <v>3140085.42</v>
      </c>
      <c r="AE149" s="268">
        <f t="shared" si="179"/>
        <v>21980597.939999998</v>
      </c>
      <c r="AF149" s="268">
        <f t="shared" si="179"/>
        <v>0</v>
      </c>
      <c r="AG149" s="284">
        <f>SUM(AE149:AF149)</f>
        <v>21980597.939999998</v>
      </c>
      <c r="AH149" s="284">
        <f>SUM(AH150:AH153)</f>
        <v>0</v>
      </c>
      <c r="AI149" s="284">
        <f>SUM(AI150:AI153)</f>
        <v>0</v>
      </c>
      <c r="AJ149" s="284">
        <f t="shared" ref="AJ149:AJ151" si="211">SUM(AH149:AI149)</f>
        <v>0</v>
      </c>
      <c r="AK149" s="284">
        <f>SUM(AK150:AK153)</f>
        <v>0</v>
      </c>
      <c r="AL149" s="284">
        <f>SUM(AL150:AL153)</f>
        <v>0</v>
      </c>
      <c r="AM149" s="284"/>
      <c r="AN149" s="249">
        <f t="shared" ref="AN149:AN151" si="212">AK149+AL149</f>
        <v>0</v>
      </c>
      <c r="AO149" s="284">
        <f>SUM(AO150:AO153)</f>
        <v>0</v>
      </c>
      <c r="AP149" s="284">
        <f>SUM(AP150:AP153)</f>
        <v>0</v>
      </c>
      <c r="AQ149" s="284">
        <f>SUM(AO149:AP149)</f>
        <v>0</v>
      </c>
      <c r="AR149" s="388">
        <f t="shared" ref="AR149:AR151" si="213">SUM(AQ149+AN149+AJ149)-AG149</f>
        <v>-21980597.939999998</v>
      </c>
      <c r="AS149" s="56"/>
      <c r="AT149" s="56"/>
    </row>
    <row r="150" spans="2:46" s="4" customFormat="1" ht="93.75" customHeight="1" x14ac:dyDescent="0.2">
      <c r="B150" s="40" t="s">
        <v>421</v>
      </c>
      <c r="C150" s="225" t="s">
        <v>790</v>
      </c>
      <c r="D150" s="117"/>
      <c r="E150" s="88" t="s">
        <v>113</v>
      </c>
      <c r="F150" s="1" t="s">
        <v>113</v>
      </c>
      <c r="G150" s="415" t="s">
        <v>427</v>
      </c>
      <c r="H150" s="387">
        <v>2024</v>
      </c>
      <c r="I150" s="387">
        <v>2030</v>
      </c>
      <c r="J150" s="226">
        <v>432000</v>
      </c>
      <c r="K150" s="226">
        <v>0</v>
      </c>
      <c r="L150" s="362">
        <f t="shared" si="206"/>
        <v>432000</v>
      </c>
      <c r="M150" s="226">
        <v>432000</v>
      </c>
      <c r="N150" s="226">
        <v>0</v>
      </c>
      <c r="O150" s="362">
        <f t="shared" si="207"/>
        <v>432000</v>
      </c>
      <c r="P150" s="226">
        <v>432000</v>
      </c>
      <c r="Q150" s="226">
        <v>0</v>
      </c>
      <c r="R150" s="362">
        <f t="shared" si="208"/>
        <v>432000</v>
      </c>
      <c r="S150" s="226">
        <v>432000</v>
      </c>
      <c r="T150" s="226">
        <v>0</v>
      </c>
      <c r="U150" s="362">
        <f t="shared" si="209"/>
        <v>432000</v>
      </c>
      <c r="V150" s="226">
        <v>432000</v>
      </c>
      <c r="W150" s="226">
        <v>0</v>
      </c>
      <c r="X150" s="362">
        <f t="shared" si="210"/>
        <v>432000</v>
      </c>
      <c r="Y150" s="226">
        <v>432000</v>
      </c>
      <c r="Z150" s="226">
        <v>0</v>
      </c>
      <c r="AA150" s="362">
        <f t="shared" ref="AA150:AA153" si="214">SUM(Y150:Z150)</f>
        <v>432000</v>
      </c>
      <c r="AB150" s="226">
        <v>432000</v>
      </c>
      <c r="AC150" s="226">
        <v>0</v>
      </c>
      <c r="AD150" s="362">
        <f t="shared" ref="AD150:AD153" si="215">SUM(AB150:AC150)</f>
        <v>432000</v>
      </c>
      <c r="AE150" s="135">
        <f t="shared" si="179"/>
        <v>3024000</v>
      </c>
      <c r="AF150" s="135">
        <f t="shared" si="146"/>
        <v>0</v>
      </c>
      <c r="AG150" s="362">
        <f t="shared" ref="AG150:AG151" si="216">SUM(AE150:AF150)</f>
        <v>3024000</v>
      </c>
      <c r="AH150" s="226">
        <v>0</v>
      </c>
      <c r="AI150" s="226">
        <v>0</v>
      </c>
      <c r="AJ150" s="362">
        <f t="shared" si="211"/>
        <v>0</v>
      </c>
      <c r="AK150" s="226">
        <v>0</v>
      </c>
      <c r="AL150" s="226">
        <v>0</v>
      </c>
      <c r="AM150" s="226"/>
      <c r="AN150" s="341">
        <f t="shared" si="212"/>
        <v>0</v>
      </c>
      <c r="AO150" s="226">
        <v>0</v>
      </c>
      <c r="AP150" s="226">
        <v>0</v>
      </c>
      <c r="AQ150" s="362">
        <f t="shared" ref="AQ150:AQ151" si="217">SUM(AO150:AP150)</f>
        <v>0</v>
      </c>
      <c r="AR150" s="371">
        <f t="shared" si="213"/>
        <v>-3024000</v>
      </c>
      <c r="AS150" s="56"/>
      <c r="AT150" s="56"/>
    </row>
    <row r="151" spans="2:46" s="4" customFormat="1" ht="93.75" customHeight="1" x14ac:dyDescent="0.2">
      <c r="B151" s="40" t="s">
        <v>422</v>
      </c>
      <c r="C151" s="225" t="s">
        <v>791</v>
      </c>
      <c r="D151" s="117"/>
      <c r="E151" s="88" t="s">
        <v>113</v>
      </c>
      <c r="F151" s="1" t="s">
        <v>113</v>
      </c>
      <c r="G151" s="415" t="s">
        <v>427</v>
      </c>
      <c r="H151" s="387">
        <v>2024</v>
      </c>
      <c r="I151" s="387">
        <v>2030</v>
      </c>
      <c r="J151" s="226">
        <v>432000</v>
      </c>
      <c r="K151" s="226">
        <v>0</v>
      </c>
      <c r="L151" s="362">
        <f t="shared" si="206"/>
        <v>432000</v>
      </c>
      <c r="M151" s="226">
        <v>432000</v>
      </c>
      <c r="N151" s="226">
        <v>0</v>
      </c>
      <c r="O151" s="362">
        <f t="shared" si="207"/>
        <v>432000</v>
      </c>
      <c r="P151" s="226">
        <v>432000</v>
      </c>
      <c r="Q151" s="226">
        <v>0</v>
      </c>
      <c r="R151" s="362">
        <f t="shared" si="208"/>
        <v>432000</v>
      </c>
      <c r="S151" s="226">
        <v>432000</v>
      </c>
      <c r="T151" s="226">
        <v>0</v>
      </c>
      <c r="U151" s="362">
        <f t="shared" si="209"/>
        <v>432000</v>
      </c>
      <c r="V151" s="226">
        <v>432000</v>
      </c>
      <c r="W151" s="226">
        <v>0</v>
      </c>
      <c r="X151" s="362">
        <f t="shared" si="210"/>
        <v>432000</v>
      </c>
      <c r="Y151" s="226">
        <v>432000</v>
      </c>
      <c r="Z151" s="226">
        <v>0</v>
      </c>
      <c r="AA151" s="362">
        <f t="shared" si="214"/>
        <v>432000</v>
      </c>
      <c r="AB151" s="226">
        <v>432000</v>
      </c>
      <c r="AC151" s="226">
        <v>0</v>
      </c>
      <c r="AD151" s="362">
        <f t="shared" si="215"/>
        <v>432000</v>
      </c>
      <c r="AE151" s="135">
        <f t="shared" si="179"/>
        <v>3024000</v>
      </c>
      <c r="AF151" s="135">
        <f t="shared" si="146"/>
        <v>0</v>
      </c>
      <c r="AG151" s="362">
        <f t="shared" si="216"/>
        <v>3024000</v>
      </c>
      <c r="AH151" s="226">
        <v>0</v>
      </c>
      <c r="AI151" s="226">
        <v>0</v>
      </c>
      <c r="AJ151" s="362">
        <f t="shared" si="211"/>
        <v>0</v>
      </c>
      <c r="AK151" s="226">
        <v>0</v>
      </c>
      <c r="AL151" s="226">
        <v>0</v>
      </c>
      <c r="AM151" s="226"/>
      <c r="AN151" s="341">
        <f t="shared" si="212"/>
        <v>0</v>
      </c>
      <c r="AO151" s="226">
        <v>0</v>
      </c>
      <c r="AP151" s="226">
        <v>0</v>
      </c>
      <c r="AQ151" s="362">
        <f t="shared" si="217"/>
        <v>0</v>
      </c>
      <c r="AR151" s="371">
        <f t="shared" si="213"/>
        <v>-3024000</v>
      </c>
      <c r="AS151" s="56"/>
      <c r="AT151" s="56"/>
    </row>
    <row r="152" spans="2:46" s="4" customFormat="1" ht="93.75" customHeight="1" x14ac:dyDescent="0.2">
      <c r="B152" s="40" t="s">
        <v>423</v>
      </c>
      <c r="C152" s="225" t="s">
        <v>792</v>
      </c>
      <c r="D152" s="117"/>
      <c r="E152" s="88" t="s">
        <v>113</v>
      </c>
      <c r="F152" s="1" t="s">
        <v>113</v>
      </c>
      <c r="G152" s="415" t="s">
        <v>427</v>
      </c>
      <c r="H152" s="387">
        <v>2024</v>
      </c>
      <c r="I152" s="387">
        <v>2030</v>
      </c>
      <c r="J152" s="7">
        <v>1844085.42</v>
      </c>
      <c r="K152" s="7">
        <v>0</v>
      </c>
      <c r="L152" s="362">
        <f t="shared" si="150"/>
        <v>1844085.42</v>
      </c>
      <c r="M152" s="226">
        <v>1844085.42</v>
      </c>
      <c r="N152" s="7">
        <v>0</v>
      </c>
      <c r="O152" s="362">
        <f t="shared" si="151"/>
        <v>1844085.42</v>
      </c>
      <c r="P152" s="226">
        <v>1844085.42</v>
      </c>
      <c r="Q152" s="7">
        <v>0</v>
      </c>
      <c r="R152" s="362">
        <f t="shared" si="152"/>
        <v>1844085.42</v>
      </c>
      <c r="S152" s="226">
        <v>1844085.42</v>
      </c>
      <c r="T152" s="7">
        <v>0</v>
      </c>
      <c r="U152" s="362">
        <f t="shared" si="153"/>
        <v>1844085.42</v>
      </c>
      <c r="V152" s="226">
        <v>1844085.42</v>
      </c>
      <c r="W152" s="7">
        <v>0</v>
      </c>
      <c r="X152" s="362">
        <f t="shared" si="132"/>
        <v>1844085.42</v>
      </c>
      <c r="Y152" s="226">
        <v>1844085.42</v>
      </c>
      <c r="Z152" s="226">
        <v>0</v>
      </c>
      <c r="AA152" s="362">
        <f t="shared" si="214"/>
        <v>1844085.42</v>
      </c>
      <c r="AB152" s="226">
        <v>1844085.42</v>
      </c>
      <c r="AC152" s="226">
        <v>0</v>
      </c>
      <c r="AD152" s="362">
        <f t="shared" si="215"/>
        <v>1844085.42</v>
      </c>
      <c r="AE152" s="135">
        <f t="shared" si="179"/>
        <v>12908597.939999999</v>
      </c>
      <c r="AF152" s="135">
        <f t="shared" si="146"/>
        <v>0</v>
      </c>
      <c r="AG152" s="362">
        <f t="shared" si="149"/>
        <v>12908597.939999999</v>
      </c>
      <c r="AH152" s="226">
        <v>0</v>
      </c>
      <c r="AI152" s="7">
        <v>0</v>
      </c>
      <c r="AJ152" s="362">
        <f t="shared" si="154"/>
        <v>0</v>
      </c>
      <c r="AK152" s="7">
        <v>0</v>
      </c>
      <c r="AL152" s="7">
        <v>0</v>
      </c>
      <c r="AM152" s="226"/>
      <c r="AN152" s="341">
        <f t="shared" si="139"/>
        <v>0</v>
      </c>
      <c r="AO152" s="226">
        <v>0</v>
      </c>
      <c r="AP152" s="7">
        <v>0</v>
      </c>
      <c r="AQ152" s="362">
        <f t="shared" si="141"/>
        <v>0</v>
      </c>
      <c r="AR152" s="371">
        <f t="shared" si="155"/>
        <v>-12908597.939999999</v>
      </c>
      <c r="AS152" s="56"/>
      <c r="AT152" s="56"/>
    </row>
    <row r="153" spans="2:46" s="4" customFormat="1" ht="93.75" customHeight="1" thickBot="1" x14ac:dyDescent="0.25">
      <c r="B153" s="40" t="s">
        <v>424</v>
      </c>
      <c r="C153" s="225" t="s">
        <v>793</v>
      </c>
      <c r="D153" s="117"/>
      <c r="E153" s="88" t="s">
        <v>426</v>
      </c>
      <c r="F153" s="1" t="s">
        <v>426</v>
      </c>
      <c r="G153" s="415" t="s">
        <v>427</v>
      </c>
      <c r="H153" s="387">
        <v>2024</v>
      </c>
      <c r="I153" s="387">
        <v>2030</v>
      </c>
      <c r="J153" s="7">
        <v>432000</v>
      </c>
      <c r="K153" s="7">
        <v>0</v>
      </c>
      <c r="L153" s="362">
        <f t="shared" si="150"/>
        <v>432000</v>
      </c>
      <c r="M153" s="226">
        <v>432000</v>
      </c>
      <c r="N153" s="7">
        <v>0</v>
      </c>
      <c r="O153" s="362">
        <f t="shared" si="151"/>
        <v>432000</v>
      </c>
      <c r="P153" s="226">
        <v>432000</v>
      </c>
      <c r="Q153" s="7">
        <v>0</v>
      </c>
      <c r="R153" s="362">
        <f t="shared" si="152"/>
        <v>432000</v>
      </c>
      <c r="S153" s="226">
        <v>432000</v>
      </c>
      <c r="T153" s="7">
        <v>0</v>
      </c>
      <c r="U153" s="362">
        <f t="shared" si="153"/>
        <v>432000</v>
      </c>
      <c r="V153" s="376">
        <v>432000</v>
      </c>
      <c r="W153" s="373">
        <v>0</v>
      </c>
      <c r="X153" s="375">
        <f t="shared" si="132"/>
        <v>432000</v>
      </c>
      <c r="Y153" s="376">
        <v>432000</v>
      </c>
      <c r="Z153" s="376">
        <v>0</v>
      </c>
      <c r="AA153" s="375">
        <f t="shared" si="214"/>
        <v>432000</v>
      </c>
      <c r="AB153" s="376">
        <v>432000</v>
      </c>
      <c r="AC153" s="376">
        <v>0</v>
      </c>
      <c r="AD153" s="375">
        <f t="shared" si="215"/>
        <v>432000</v>
      </c>
      <c r="AE153" s="372">
        <f t="shared" si="179"/>
        <v>3024000</v>
      </c>
      <c r="AF153" s="137">
        <f t="shared" si="146"/>
        <v>0</v>
      </c>
      <c r="AG153" s="366">
        <f t="shared" si="149"/>
        <v>3024000</v>
      </c>
      <c r="AH153" s="322">
        <v>0</v>
      </c>
      <c r="AI153" s="373">
        <v>0</v>
      </c>
      <c r="AJ153" s="366">
        <f t="shared" si="154"/>
        <v>0</v>
      </c>
      <c r="AK153" s="373">
        <v>0</v>
      </c>
      <c r="AL153" s="373">
        <v>0</v>
      </c>
      <c r="AM153" s="322"/>
      <c r="AN153" s="378">
        <f t="shared" si="139"/>
        <v>0</v>
      </c>
      <c r="AO153" s="322">
        <v>0</v>
      </c>
      <c r="AP153" s="373">
        <v>0</v>
      </c>
      <c r="AQ153" s="366">
        <f t="shared" si="141"/>
        <v>0</v>
      </c>
      <c r="AR153" s="385">
        <f t="shared" si="155"/>
        <v>-3024000</v>
      </c>
      <c r="AS153" s="56"/>
      <c r="AT153" s="56"/>
    </row>
    <row r="154" spans="2:46" s="4" customFormat="1" ht="30" customHeight="1" thickBot="1" x14ac:dyDescent="0.25">
      <c r="B154" s="189"/>
      <c r="C154" s="190" t="s">
        <v>410</v>
      </c>
      <c r="D154" s="138"/>
      <c r="E154" s="138"/>
      <c r="F154" s="109"/>
      <c r="G154" s="109"/>
      <c r="H154" s="109"/>
      <c r="I154" s="109"/>
      <c r="J154" s="224">
        <f t="shared" ref="J154:S154" si="218">J125+J131+J136+J142+J146+J149</f>
        <v>17594492.683200002</v>
      </c>
      <c r="K154" s="224">
        <f t="shared" si="218"/>
        <v>0</v>
      </c>
      <c r="L154" s="224">
        <f t="shared" si="150"/>
        <v>17594492.683200002</v>
      </c>
      <c r="M154" s="224">
        <f t="shared" si="218"/>
        <v>23241128.224800006</v>
      </c>
      <c r="N154" s="224">
        <f t="shared" si="218"/>
        <v>0</v>
      </c>
      <c r="O154" s="224">
        <f t="shared" si="151"/>
        <v>23241128.224800006</v>
      </c>
      <c r="P154" s="224">
        <f t="shared" si="218"/>
        <v>20777923.024800003</v>
      </c>
      <c r="Q154" s="224">
        <f t="shared" si="218"/>
        <v>0</v>
      </c>
      <c r="R154" s="224">
        <f t="shared" ref="R154:AQ154" si="219">R125+R131+R136+R142+R146+R149</f>
        <v>20777923.024800003</v>
      </c>
      <c r="S154" s="224">
        <f t="shared" si="218"/>
        <v>20702105.505120002</v>
      </c>
      <c r="T154" s="224">
        <f t="shared" si="219"/>
        <v>0</v>
      </c>
      <c r="U154" s="224">
        <f t="shared" si="219"/>
        <v>20702105.505120002</v>
      </c>
      <c r="V154" s="224">
        <f t="shared" si="219"/>
        <v>20702105.505120002</v>
      </c>
      <c r="W154" s="224">
        <f>W125+W131+W136+W142+W146+W149</f>
        <v>0</v>
      </c>
      <c r="X154" s="224">
        <f t="shared" si="219"/>
        <v>20702105.505120002</v>
      </c>
      <c r="Y154" s="224">
        <f t="shared" si="219"/>
        <v>20702105.505120002</v>
      </c>
      <c r="Z154" s="224">
        <f t="shared" si="219"/>
        <v>0</v>
      </c>
      <c r="AA154" s="224">
        <f t="shared" si="219"/>
        <v>20702105.505120002</v>
      </c>
      <c r="AB154" s="224">
        <f t="shared" si="219"/>
        <v>20702105.505120002</v>
      </c>
      <c r="AC154" s="224">
        <f t="shared" si="219"/>
        <v>0</v>
      </c>
      <c r="AD154" s="224">
        <f t="shared" si="219"/>
        <v>20702105.505120002</v>
      </c>
      <c r="AE154" s="224">
        <f t="shared" si="219"/>
        <v>144421965.95327997</v>
      </c>
      <c r="AF154" s="224">
        <f t="shared" si="219"/>
        <v>0</v>
      </c>
      <c r="AG154" s="224">
        <f t="shared" si="219"/>
        <v>144421965.95327997</v>
      </c>
      <c r="AH154" s="224">
        <f t="shared" si="219"/>
        <v>26188091.126399998</v>
      </c>
      <c r="AI154" s="224">
        <f t="shared" si="219"/>
        <v>0</v>
      </c>
      <c r="AJ154" s="224">
        <f t="shared" si="219"/>
        <v>26188091.126399998</v>
      </c>
      <c r="AK154" s="224">
        <f t="shared" si="219"/>
        <v>0</v>
      </c>
      <c r="AL154" s="224">
        <f t="shared" si="219"/>
        <v>0</v>
      </c>
      <c r="AM154" s="224">
        <f t="shared" si="219"/>
        <v>0</v>
      </c>
      <c r="AN154" s="224">
        <f t="shared" si="219"/>
        <v>0</v>
      </c>
      <c r="AO154" s="224">
        <f t="shared" si="219"/>
        <v>49484616.420479998</v>
      </c>
      <c r="AP154" s="224">
        <f t="shared" si="219"/>
        <v>0</v>
      </c>
      <c r="AQ154" s="224">
        <f t="shared" si="219"/>
        <v>49484616.420479998</v>
      </c>
      <c r="AR154" s="224">
        <f t="shared" ref="AR154" si="220">SUM(AQ154+AN154+AJ154)-AG154</f>
        <v>-68749258.40639998</v>
      </c>
      <c r="AS154" s="56"/>
      <c r="AT154" s="56"/>
    </row>
    <row r="155" spans="2:46" s="4" customFormat="1" ht="31.9" customHeight="1" thickBot="1" x14ac:dyDescent="0.25">
      <c r="B155" s="102"/>
      <c r="C155" s="455" t="s">
        <v>431</v>
      </c>
      <c r="D155" s="456"/>
      <c r="E155" s="110"/>
      <c r="F155" s="105"/>
      <c r="G155" s="105"/>
      <c r="H155" s="105"/>
      <c r="I155" s="105"/>
      <c r="J155" s="106">
        <f t="shared" ref="J155:AQ155" si="221">J154+J122+J109+J81</f>
        <v>69286775.293200001</v>
      </c>
      <c r="K155" s="106">
        <f t="shared" si="221"/>
        <v>0</v>
      </c>
      <c r="L155" s="106">
        <f t="shared" si="221"/>
        <v>69286775.293200001</v>
      </c>
      <c r="M155" s="106">
        <f t="shared" si="221"/>
        <v>68098551.296400011</v>
      </c>
      <c r="N155" s="106">
        <f t="shared" si="221"/>
        <v>0</v>
      </c>
      <c r="O155" s="106">
        <f t="shared" si="221"/>
        <v>68098551.296400011</v>
      </c>
      <c r="P155" s="106">
        <f t="shared" si="221"/>
        <v>112692819.92639999</v>
      </c>
      <c r="Q155" s="106">
        <f t="shared" si="221"/>
        <v>0</v>
      </c>
      <c r="R155" s="106">
        <f t="shared" si="221"/>
        <v>112692819.92639999</v>
      </c>
      <c r="S155" s="106">
        <f t="shared" si="221"/>
        <v>121346632.76952001</v>
      </c>
      <c r="T155" s="106">
        <f t="shared" si="221"/>
        <v>0</v>
      </c>
      <c r="U155" s="106">
        <f t="shared" si="221"/>
        <v>127226493.92952001</v>
      </c>
      <c r="V155" s="106">
        <f t="shared" si="221"/>
        <v>119587259.30952001</v>
      </c>
      <c r="W155" s="106">
        <f t="shared" si="221"/>
        <v>0</v>
      </c>
      <c r="X155" s="106">
        <f t="shared" si="221"/>
        <v>119587259.30952001</v>
      </c>
      <c r="Y155" s="106">
        <f t="shared" si="221"/>
        <v>103592835.14952001</v>
      </c>
      <c r="Z155" s="106">
        <f t="shared" si="221"/>
        <v>0</v>
      </c>
      <c r="AA155" s="106">
        <f t="shared" si="221"/>
        <v>103592835.14952001</v>
      </c>
      <c r="AB155" s="106">
        <f t="shared" si="221"/>
        <v>130686306.38952002</v>
      </c>
      <c r="AC155" s="106">
        <f t="shared" si="221"/>
        <v>0</v>
      </c>
      <c r="AD155" s="106">
        <f t="shared" si="221"/>
        <v>130686306.38952002</v>
      </c>
      <c r="AE155" s="106">
        <f>AE154+AE122+AE109+AE81</f>
        <v>725291180.13408005</v>
      </c>
      <c r="AF155" s="106">
        <f t="shared" si="221"/>
        <v>0</v>
      </c>
      <c r="AG155" s="106">
        <f>AG154+AG122+AG109+AG81</f>
        <v>725291180.13408005</v>
      </c>
      <c r="AH155" s="106">
        <f>AH154+AH122+AH109+AH81</f>
        <v>174949190.7096</v>
      </c>
      <c r="AI155" s="106">
        <f t="shared" si="221"/>
        <v>0</v>
      </c>
      <c r="AJ155" s="106">
        <f>AJ154+AJ122+AJ109+AJ81</f>
        <v>174949190.7096</v>
      </c>
      <c r="AK155" s="106">
        <f t="shared" si="221"/>
        <v>0</v>
      </c>
      <c r="AL155" s="106">
        <f t="shared" si="221"/>
        <v>0</v>
      </c>
      <c r="AM155" s="106">
        <f t="shared" si="221"/>
        <v>0</v>
      </c>
      <c r="AN155" s="106">
        <f t="shared" si="221"/>
        <v>0</v>
      </c>
      <c r="AO155" s="106">
        <f t="shared" si="221"/>
        <v>368858061.08688003</v>
      </c>
      <c r="AP155" s="106">
        <f t="shared" si="221"/>
        <v>0</v>
      </c>
      <c r="AQ155" s="106">
        <f t="shared" si="221"/>
        <v>368858061.08688003</v>
      </c>
      <c r="AR155" s="111">
        <f>AR154+AR122+AR109+AR81</f>
        <v>-181483928.33759999</v>
      </c>
      <c r="AS155" s="57">
        <f>AR155/AG155</f>
        <v>-0.2502221636061398</v>
      </c>
      <c r="AT155" s="56"/>
    </row>
    <row r="156" spans="2:46" s="4" customFormat="1" ht="31.9" customHeight="1" thickBot="1" x14ac:dyDescent="0.3">
      <c r="B156" s="429" t="s">
        <v>434</v>
      </c>
      <c r="C156" s="449"/>
      <c r="D156" s="449"/>
      <c r="E156" s="449"/>
      <c r="F156" s="449"/>
      <c r="G156" s="449"/>
      <c r="H156" s="449"/>
      <c r="I156" s="449"/>
      <c r="J156" s="449"/>
      <c r="K156" s="449"/>
      <c r="L156" s="449"/>
      <c r="M156" s="449"/>
      <c r="N156" s="449"/>
      <c r="O156" s="449"/>
      <c r="P156" s="449"/>
      <c r="Q156" s="449"/>
      <c r="R156" s="449"/>
      <c r="S156" s="449"/>
      <c r="T156" s="449"/>
      <c r="U156" s="449"/>
      <c r="V156" s="449"/>
      <c r="W156" s="449"/>
      <c r="X156" s="449"/>
      <c r="Y156" s="449"/>
      <c r="Z156" s="449"/>
      <c r="AA156" s="449"/>
      <c r="AB156" s="449"/>
      <c r="AC156" s="449"/>
      <c r="AD156" s="449"/>
      <c r="AE156" s="449"/>
      <c r="AF156" s="449"/>
      <c r="AG156" s="449"/>
      <c r="AH156" s="449"/>
      <c r="AI156" s="449"/>
      <c r="AJ156" s="449"/>
      <c r="AK156" s="449"/>
      <c r="AL156" s="449"/>
      <c r="AM156" s="449"/>
      <c r="AN156" s="449"/>
      <c r="AO156" s="449"/>
      <c r="AP156" s="449"/>
      <c r="AQ156" s="449"/>
      <c r="AR156" s="450"/>
      <c r="AS156" s="60"/>
      <c r="AT156" s="56"/>
    </row>
    <row r="157" spans="2:46" ht="31.9" customHeight="1" thickBot="1" x14ac:dyDescent="0.25">
      <c r="B157" s="429" t="s">
        <v>659</v>
      </c>
      <c r="C157" s="430"/>
      <c r="D157" s="430"/>
      <c r="E157" s="430"/>
      <c r="F157" s="430"/>
      <c r="G157" s="430"/>
      <c r="H157" s="430"/>
      <c r="I157" s="430"/>
      <c r="J157" s="430"/>
      <c r="K157" s="430"/>
      <c r="L157" s="430"/>
      <c r="M157" s="430"/>
      <c r="N157" s="430"/>
      <c r="O157" s="430"/>
      <c r="P157" s="430"/>
      <c r="Q157" s="430"/>
      <c r="R157" s="430"/>
      <c r="S157" s="430"/>
      <c r="T157" s="430"/>
      <c r="U157" s="430"/>
      <c r="V157" s="430"/>
      <c r="W157" s="430"/>
      <c r="X157" s="430"/>
      <c r="Y157" s="430"/>
      <c r="Z157" s="430"/>
      <c r="AA157" s="430"/>
      <c r="AB157" s="430"/>
      <c r="AC157" s="430"/>
      <c r="AD157" s="430"/>
      <c r="AE157" s="430"/>
      <c r="AF157" s="430"/>
      <c r="AG157" s="430"/>
      <c r="AH157" s="430"/>
      <c r="AI157" s="430"/>
      <c r="AJ157" s="430"/>
      <c r="AK157" s="430"/>
      <c r="AL157" s="430"/>
      <c r="AM157" s="430"/>
      <c r="AN157" s="430"/>
      <c r="AO157" s="430"/>
      <c r="AP157" s="430"/>
      <c r="AQ157" s="430"/>
      <c r="AR157" s="431"/>
      <c r="AS157" s="55"/>
      <c r="AT157" s="55"/>
    </row>
    <row r="158" spans="2:46" s="4" customFormat="1" ht="31.9" customHeight="1" x14ac:dyDescent="0.2">
      <c r="B158" s="440" t="s">
        <v>0</v>
      </c>
      <c r="C158" s="432" t="s">
        <v>55</v>
      </c>
      <c r="D158" s="432" t="s">
        <v>1</v>
      </c>
      <c r="E158" s="70" t="s">
        <v>56</v>
      </c>
      <c r="F158" s="432" t="s">
        <v>97</v>
      </c>
      <c r="G158" s="432"/>
      <c r="H158" s="432" t="s">
        <v>60</v>
      </c>
      <c r="I158" s="432"/>
      <c r="J158" s="446" t="s">
        <v>65</v>
      </c>
      <c r="K158" s="446"/>
      <c r="L158" s="446"/>
      <c r="M158" s="446" t="s">
        <v>66</v>
      </c>
      <c r="N158" s="446"/>
      <c r="O158" s="446"/>
      <c r="P158" s="446" t="s">
        <v>107</v>
      </c>
      <c r="Q158" s="451"/>
      <c r="R158" s="451"/>
      <c r="S158" s="447" t="s">
        <v>248</v>
      </c>
      <c r="T158" s="447"/>
      <c r="U158" s="447"/>
      <c r="V158" s="447" t="s">
        <v>247</v>
      </c>
      <c r="W158" s="447"/>
      <c r="X158" s="447"/>
      <c r="Y158" s="447" t="s">
        <v>246</v>
      </c>
      <c r="Z158" s="447"/>
      <c r="AA158" s="447"/>
      <c r="AB158" s="447" t="s">
        <v>245</v>
      </c>
      <c r="AC158" s="447"/>
      <c r="AD158" s="447"/>
      <c r="AE158" s="447" t="s">
        <v>67</v>
      </c>
      <c r="AF158" s="451"/>
      <c r="AG158" s="451"/>
      <c r="AH158" s="446" t="s">
        <v>68</v>
      </c>
      <c r="AI158" s="446"/>
      <c r="AJ158" s="446"/>
      <c r="AK158" s="446"/>
      <c r="AL158" s="446"/>
      <c r="AM158" s="446"/>
      <c r="AN158" s="446"/>
      <c r="AO158" s="446" t="s">
        <v>73</v>
      </c>
      <c r="AP158" s="459"/>
      <c r="AQ158" s="459"/>
      <c r="AR158" s="453" t="s">
        <v>74</v>
      </c>
      <c r="AS158" s="56"/>
      <c r="AT158" s="56"/>
    </row>
    <row r="159" spans="2:46" s="4" customFormat="1" ht="31.9" customHeight="1" x14ac:dyDescent="0.2">
      <c r="B159" s="441"/>
      <c r="C159" s="444"/>
      <c r="D159" s="444"/>
      <c r="E159" s="444" t="s">
        <v>57</v>
      </c>
      <c r="F159" s="462" t="s">
        <v>58</v>
      </c>
      <c r="G159" s="462" t="s">
        <v>59</v>
      </c>
      <c r="H159" s="464" t="s">
        <v>61</v>
      </c>
      <c r="I159" s="464" t="s">
        <v>61</v>
      </c>
      <c r="J159" s="433"/>
      <c r="K159" s="433"/>
      <c r="L159" s="433"/>
      <c r="M159" s="433"/>
      <c r="N159" s="433"/>
      <c r="O159" s="433"/>
      <c r="P159" s="452"/>
      <c r="Q159" s="452"/>
      <c r="R159" s="452"/>
      <c r="S159" s="448"/>
      <c r="T159" s="448"/>
      <c r="U159" s="448"/>
      <c r="V159" s="448"/>
      <c r="W159" s="448"/>
      <c r="X159" s="448"/>
      <c r="Y159" s="448"/>
      <c r="Z159" s="448"/>
      <c r="AA159" s="448"/>
      <c r="AB159" s="448"/>
      <c r="AC159" s="448"/>
      <c r="AD159" s="448"/>
      <c r="AE159" s="452"/>
      <c r="AF159" s="452"/>
      <c r="AG159" s="452"/>
      <c r="AH159" s="433" t="s">
        <v>253</v>
      </c>
      <c r="AI159" s="434"/>
      <c r="AJ159" s="434"/>
      <c r="AK159" s="433" t="s">
        <v>70</v>
      </c>
      <c r="AL159" s="435"/>
      <c r="AM159" s="435"/>
      <c r="AN159" s="435"/>
      <c r="AO159" s="458" t="s">
        <v>254</v>
      </c>
      <c r="AP159" s="458"/>
      <c r="AQ159" s="458"/>
      <c r="AR159" s="454"/>
      <c r="AS159" s="56"/>
      <c r="AT159" s="56"/>
    </row>
    <row r="160" spans="2:46" s="4" customFormat="1" ht="31.9" customHeight="1" thickBot="1" x14ac:dyDescent="0.25">
      <c r="B160" s="443"/>
      <c r="C160" s="466"/>
      <c r="D160" s="466"/>
      <c r="E160" s="466"/>
      <c r="F160" s="469"/>
      <c r="G160" s="469"/>
      <c r="H160" s="470"/>
      <c r="I160" s="470"/>
      <c r="J160" s="72" t="s">
        <v>36</v>
      </c>
      <c r="K160" s="72" t="s">
        <v>37</v>
      </c>
      <c r="L160" s="72" t="s">
        <v>75</v>
      </c>
      <c r="M160" s="72" t="s">
        <v>36</v>
      </c>
      <c r="N160" s="72" t="s">
        <v>37</v>
      </c>
      <c r="O160" s="72" t="s">
        <v>75</v>
      </c>
      <c r="P160" s="72" t="s">
        <v>36</v>
      </c>
      <c r="Q160" s="72" t="s">
        <v>37</v>
      </c>
      <c r="R160" s="72" t="s">
        <v>75</v>
      </c>
      <c r="S160" s="72" t="s">
        <v>36</v>
      </c>
      <c r="T160" s="72" t="s">
        <v>37</v>
      </c>
      <c r="U160" s="72" t="s">
        <v>75</v>
      </c>
      <c r="V160" s="72" t="s">
        <v>36</v>
      </c>
      <c r="W160" s="72" t="s">
        <v>37</v>
      </c>
      <c r="X160" s="72" t="s">
        <v>75</v>
      </c>
      <c r="Y160" s="72" t="s">
        <v>36</v>
      </c>
      <c r="Z160" s="72" t="s">
        <v>37</v>
      </c>
      <c r="AA160" s="72" t="s">
        <v>75</v>
      </c>
      <c r="AB160" s="72" t="s">
        <v>36</v>
      </c>
      <c r="AC160" s="72" t="s">
        <v>37</v>
      </c>
      <c r="AD160" s="72" t="s">
        <v>75</v>
      </c>
      <c r="AE160" s="72" t="s">
        <v>36</v>
      </c>
      <c r="AF160" s="72" t="s">
        <v>37</v>
      </c>
      <c r="AG160" s="72" t="s">
        <v>75</v>
      </c>
      <c r="AH160" s="72" t="s">
        <v>36</v>
      </c>
      <c r="AI160" s="72" t="s">
        <v>37</v>
      </c>
      <c r="AJ160" s="72" t="s">
        <v>69</v>
      </c>
      <c r="AK160" s="72" t="s">
        <v>36</v>
      </c>
      <c r="AL160" s="72" t="s">
        <v>37</v>
      </c>
      <c r="AM160" s="72" t="s">
        <v>71</v>
      </c>
      <c r="AN160" s="72" t="s">
        <v>72</v>
      </c>
      <c r="AO160" s="72" t="s">
        <v>36</v>
      </c>
      <c r="AP160" s="72" t="s">
        <v>37</v>
      </c>
      <c r="AQ160" s="72" t="s">
        <v>75</v>
      </c>
      <c r="AR160" s="73"/>
      <c r="AS160" s="56"/>
      <c r="AT160" s="56"/>
    </row>
    <row r="161" spans="2:46" s="4" customFormat="1" ht="46.15" customHeight="1" x14ac:dyDescent="0.25">
      <c r="B161" s="74">
        <v>3.1</v>
      </c>
      <c r="C161" s="437" t="s">
        <v>435</v>
      </c>
      <c r="D161" s="438"/>
      <c r="E161" s="75"/>
      <c r="F161" s="141"/>
      <c r="G161" s="141"/>
      <c r="H161" s="141"/>
      <c r="I161" s="141"/>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c r="AL161" s="142"/>
      <c r="AM161" s="142"/>
      <c r="AN161" s="142"/>
      <c r="AO161" s="142"/>
      <c r="AP161" s="142"/>
      <c r="AQ161" s="142"/>
      <c r="AR161" s="143"/>
      <c r="AS161" s="56"/>
      <c r="AT161" s="56"/>
    </row>
    <row r="162" spans="2:46" ht="31.9" customHeight="1" x14ac:dyDescent="0.25">
      <c r="B162" s="81"/>
      <c r="C162" s="82" t="s">
        <v>77</v>
      </c>
      <c r="D162" s="117"/>
      <c r="E162" s="117"/>
      <c r="F162" s="118"/>
      <c r="G162" s="118"/>
      <c r="H162" s="118"/>
      <c r="I162" s="118"/>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44"/>
      <c r="AS162" s="55"/>
      <c r="AT162" s="55"/>
    </row>
    <row r="163" spans="2:46" s="54" customFormat="1" ht="162.75" customHeight="1" x14ac:dyDescent="0.25">
      <c r="B163" s="285" t="s">
        <v>11</v>
      </c>
      <c r="C163" s="334" t="s">
        <v>436</v>
      </c>
      <c r="D163" s="272"/>
      <c r="E163" s="265" t="s">
        <v>623</v>
      </c>
      <c r="F163" s="242"/>
      <c r="G163" s="242"/>
      <c r="H163" s="235">
        <v>2024</v>
      </c>
      <c r="I163" s="235">
        <v>2030</v>
      </c>
      <c r="J163" s="286">
        <f>SUM(J164:J170)</f>
        <v>4276328.5943999998</v>
      </c>
      <c r="K163" s="286">
        <f>SUM(K164:K170)</f>
        <v>0</v>
      </c>
      <c r="L163" s="286">
        <f>J163+K163</f>
        <v>4276328.5943999998</v>
      </c>
      <c r="M163" s="286">
        <f>SUM(M164:M170)</f>
        <v>5784914.1623999998</v>
      </c>
      <c r="N163" s="286">
        <f>SUM(N164:N170)</f>
        <v>0</v>
      </c>
      <c r="O163" s="286">
        <f>M163+N163</f>
        <v>5784914.1623999998</v>
      </c>
      <c r="P163" s="286">
        <f>SUM(P164:P170)</f>
        <v>3111285.42</v>
      </c>
      <c r="Q163" s="286">
        <f>SUM(Q164:Q170)</f>
        <v>0</v>
      </c>
      <c r="R163" s="286">
        <f>P163+Q163</f>
        <v>3111285.42</v>
      </c>
      <c r="S163" s="286">
        <f>SUM(S164:S170)</f>
        <v>3111285.42</v>
      </c>
      <c r="T163" s="286">
        <f>SUM(T164:T170)</f>
        <v>0</v>
      </c>
      <c r="U163" s="286">
        <f>S163+T163</f>
        <v>3111285.42</v>
      </c>
      <c r="V163" s="286">
        <f>SUM(V164:V170)</f>
        <v>3111285.42</v>
      </c>
      <c r="W163" s="286">
        <f>SUM(W164:W170)</f>
        <v>0</v>
      </c>
      <c r="X163" s="286">
        <f>V163+W163</f>
        <v>3111285.42</v>
      </c>
      <c r="Y163" s="286">
        <f>SUM(Y164:Y170)</f>
        <v>3111285.42</v>
      </c>
      <c r="Z163" s="286">
        <f>SUM(Z164:Z170)</f>
        <v>0</v>
      </c>
      <c r="AA163" s="286">
        <f>SUM(Y163:Z163)</f>
        <v>3111285.42</v>
      </c>
      <c r="AB163" s="286">
        <f>SUM(AB164:AB170)</f>
        <v>3111285.42</v>
      </c>
      <c r="AC163" s="286">
        <f>SUM(AC164:AC170)</f>
        <v>0</v>
      </c>
      <c r="AD163" s="286">
        <f>SUM(AB163:AC163)</f>
        <v>3111285.42</v>
      </c>
      <c r="AE163" s="286">
        <f t="shared" ref="AE163:AF170" si="222">J163+M163+P163+S163+V163+Y163+AB163</f>
        <v>25617669.856800005</v>
      </c>
      <c r="AF163" s="286">
        <f t="shared" si="222"/>
        <v>0</v>
      </c>
      <c r="AG163" s="286">
        <f>AE163+AF163</f>
        <v>25617669.856800005</v>
      </c>
      <c r="AH163" s="286">
        <f>SUM(AH164:AH170)</f>
        <v>5048271.9167999998</v>
      </c>
      <c r="AI163" s="286">
        <f>SUM(AI164:AI170)</f>
        <v>0</v>
      </c>
      <c r="AJ163" s="286">
        <f>AH163+AI163</f>
        <v>5048271.9167999998</v>
      </c>
      <c r="AK163" s="286">
        <f>SUM(AK164:AK170)</f>
        <v>0</v>
      </c>
      <c r="AL163" s="286">
        <f>SUM(AL164:AL170)</f>
        <v>0</v>
      </c>
      <c r="AM163" s="286"/>
      <c r="AN163" s="286">
        <f>AK163+AL163</f>
        <v>0</v>
      </c>
      <c r="AO163" s="286">
        <f>SUM(AO164:AO170)</f>
        <v>1612800</v>
      </c>
      <c r="AP163" s="286">
        <f>SUM(AP164:AP170)</f>
        <v>0</v>
      </c>
      <c r="AQ163" s="286">
        <f>AO163+AP163</f>
        <v>1612800</v>
      </c>
      <c r="AR163" s="244">
        <f t="shared" ref="AR163" si="223">SUM(AQ163+AN163+AJ163)-AG163</f>
        <v>-18956597.940000005</v>
      </c>
      <c r="AS163" s="49"/>
      <c r="AT163" s="49"/>
    </row>
    <row r="164" spans="2:46" s="54" customFormat="1" ht="92.25" customHeight="1" x14ac:dyDescent="0.25">
      <c r="B164" s="145" t="s">
        <v>188</v>
      </c>
      <c r="C164" s="86" t="s">
        <v>794</v>
      </c>
      <c r="D164" s="146"/>
      <c r="E164" s="127" t="s">
        <v>625</v>
      </c>
      <c r="F164" s="46" t="s">
        <v>437</v>
      </c>
      <c r="G164" s="46"/>
      <c r="H164" s="92">
        <v>2025</v>
      </c>
      <c r="I164" s="92">
        <v>2025</v>
      </c>
      <c r="J164" s="7">
        <v>0</v>
      </c>
      <c r="K164" s="7">
        <v>0</v>
      </c>
      <c r="L164" s="389">
        <f>SUM(J164:K164)</f>
        <v>0</v>
      </c>
      <c r="M164" s="147">
        <v>1508585.568</v>
      </c>
      <c r="N164" s="148">
        <v>0</v>
      </c>
      <c r="O164" s="389">
        <f>SUM(M164:N164)</f>
        <v>1508585.568</v>
      </c>
      <c r="P164" s="147">
        <v>0</v>
      </c>
      <c r="Q164" s="148">
        <v>0</v>
      </c>
      <c r="R164" s="389">
        <f>SUM(P164:Q164)</f>
        <v>0</v>
      </c>
      <c r="S164" s="147">
        <v>0</v>
      </c>
      <c r="T164" s="148">
        <v>0</v>
      </c>
      <c r="U164" s="389">
        <f>SUM(S164:T164)</f>
        <v>0</v>
      </c>
      <c r="V164" s="147">
        <v>0</v>
      </c>
      <c r="W164" s="148">
        <v>0</v>
      </c>
      <c r="X164" s="389">
        <f t="shared" ref="X164:X170" si="224">SUM(V164:W164)</f>
        <v>0</v>
      </c>
      <c r="Y164" s="148">
        <v>0</v>
      </c>
      <c r="Z164" s="148">
        <v>0</v>
      </c>
      <c r="AA164" s="389">
        <f t="shared" ref="AA164:AA170" si="225">SUM(Y164:Z164)</f>
        <v>0</v>
      </c>
      <c r="AB164" s="148">
        <v>0</v>
      </c>
      <c r="AC164" s="148">
        <v>0</v>
      </c>
      <c r="AD164" s="389">
        <f t="shared" ref="AD164:AD170" si="226">SUM(AB164:AC164)</f>
        <v>0</v>
      </c>
      <c r="AE164" s="147">
        <f>J164+M164+P164+S164+V164+Y164+AB164</f>
        <v>1508585.568</v>
      </c>
      <c r="AF164" s="147">
        <f t="shared" si="222"/>
        <v>0</v>
      </c>
      <c r="AG164" s="389">
        <f t="shared" ref="AG164:AG170" si="227">AE164+AF164</f>
        <v>1508585.568</v>
      </c>
      <c r="AH164" s="147">
        <v>1508585.568</v>
      </c>
      <c r="AI164" s="148">
        <v>0</v>
      </c>
      <c r="AJ164" s="389">
        <f>SUM(AH164:AI164)</f>
        <v>1508585.568</v>
      </c>
      <c r="AK164" s="147">
        <v>0</v>
      </c>
      <c r="AL164" s="148">
        <v>0</v>
      </c>
      <c r="AM164" s="148"/>
      <c r="AN164" s="389">
        <f t="shared" ref="AN164:AN173" si="228">AK164+AL164</f>
        <v>0</v>
      </c>
      <c r="AO164" s="147">
        <v>0</v>
      </c>
      <c r="AP164" s="148">
        <v>0</v>
      </c>
      <c r="AQ164" s="389">
        <f>SUM(AO164:AP164)</f>
        <v>0</v>
      </c>
      <c r="AR164" s="90">
        <f t="shared" ref="AR164:AR204" si="229">SUM(AQ164+AN164+AJ164)-AG164</f>
        <v>0</v>
      </c>
      <c r="AS164" s="49"/>
      <c r="AT164" s="49"/>
    </row>
    <row r="165" spans="2:46" s="54" customFormat="1" ht="92.25" customHeight="1" x14ac:dyDescent="0.25">
      <c r="B165" s="145" t="s">
        <v>189</v>
      </c>
      <c r="C165" s="86" t="s">
        <v>795</v>
      </c>
      <c r="D165" s="146"/>
      <c r="E165" s="127" t="s">
        <v>624</v>
      </c>
      <c r="F165" s="46" t="s">
        <v>438</v>
      </c>
      <c r="G165" s="46" t="s">
        <v>439</v>
      </c>
      <c r="H165" s="92">
        <v>2024</v>
      </c>
      <c r="I165" s="92">
        <v>2030</v>
      </c>
      <c r="J165" s="7">
        <v>403200</v>
      </c>
      <c r="K165" s="7">
        <v>0</v>
      </c>
      <c r="L165" s="389">
        <f t="shared" ref="L165:L170" si="230">SUM(J165:K165)</f>
        <v>403200</v>
      </c>
      <c r="M165" s="147">
        <v>403200</v>
      </c>
      <c r="N165" s="148">
        <v>0</v>
      </c>
      <c r="O165" s="389">
        <f t="shared" ref="O165:O170" si="231">SUM(M165:N165)</f>
        <v>403200</v>
      </c>
      <c r="P165" s="147">
        <v>403200</v>
      </c>
      <c r="Q165" s="148">
        <v>0</v>
      </c>
      <c r="R165" s="389">
        <f t="shared" ref="R165:R170" si="232">SUM(P165:Q165)</f>
        <v>403200</v>
      </c>
      <c r="S165" s="147">
        <v>403200</v>
      </c>
      <c r="T165" s="148">
        <v>0</v>
      </c>
      <c r="U165" s="389">
        <f t="shared" ref="U165:U170" si="233">SUM(S165:T165)</f>
        <v>403200</v>
      </c>
      <c r="V165" s="147">
        <v>403200</v>
      </c>
      <c r="W165" s="148">
        <v>0</v>
      </c>
      <c r="X165" s="389">
        <f t="shared" si="224"/>
        <v>403200</v>
      </c>
      <c r="Y165" s="148">
        <v>403200</v>
      </c>
      <c r="Z165" s="148">
        <v>0</v>
      </c>
      <c r="AA165" s="389">
        <f t="shared" si="225"/>
        <v>403200</v>
      </c>
      <c r="AB165" s="148">
        <v>403200</v>
      </c>
      <c r="AC165" s="148">
        <v>0</v>
      </c>
      <c r="AD165" s="389">
        <f t="shared" si="226"/>
        <v>403200</v>
      </c>
      <c r="AE165" s="147">
        <f t="shared" si="222"/>
        <v>2822400</v>
      </c>
      <c r="AF165" s="147">
        <f t="shared" si="222"/>
        <v>0</v>
      </c>
      <c r="AG165" s="389">
        <f t="shared" si="227"/>
        <v>2822400</v>
      </c>
      <c r="AH165" s="147">
        <v>1209600</v>
      </c>
      <c r="AI165" s="148">
        <v>0</v>
      </c>
      <c r="AJ165" s="389">
        <f>SUM(AH165:AI165)</f>
        <v>1209600</v>
      </c>
      <c r="AK165" s="147">
        <v>0</v>
      </c>
      <c r="AL165" s="148">
        <v>0</v>
      </c>
      <c r="AM165" s="148"/>
      <c r="AN165" s="389">
        <f t="shared" si="228"/>
        <v>0</v>
      </c>
      <c r="AO165" s="147">
        <v>1612800</v>
      </c>
      <c r="AP165" s="148">
        <v>0</v>
      </c>
      <c r="AQ165" s="389">
        <f t="shared" ref="AQ165:AQ170" si="234">SUM(AO165:AP165)</f>
        <v>1612800</v>
      </c>
      <c r="AR165" s="90">
        <f t="shared" si="229"/>
        <v>0</v>
      </c>
      <c r="AS165" s="49"/>
      <c r="AT165" s="49"/>
    </row>
    <row r="166" spans="2:46" s="54" customFormat="1" ht="92.25" customHeight="1" x14ac:dyDescent="0.25">
      <c r="B166" s="145" t="s">
        <v>190</v>
      </c>
      <c r="C166" s="86" t="s">
        <v>796</v>
      </c>
      <c r="D166" s="146"/>
      <c r="E166" s="127" t="s">
        <v>624</v>
      </c>
      <c r="F166" s="46" t="s">
        <v>117</v>
      </c>
      <c r="G166" s="46"/>
      <c r="H166" s="92">
        <v>2024</v>
      </c>
      <c r="I166" s="92">
        <v>2024</v>
      </c>
      <c r="J166" s="7">
        <v>905151.34080000001</v>
      </c>
      <c r="K166" s="7">
        <v>0</v>
      </c>
      <c r="L166" s="389">
        <f t="shared" si="230"/>
        <v>905151.34080000001</v>
      </c>
      <c r="M166" s="147">
        <v>0</v>
      </c>
      <c r="N166" s="148">
        <v>0</v>
      </c>
      <c r="O166" s="389">
        <f t="shared" si="231"/>
        <v>0</v>
      </c>
      <c r="P166" s="147">
        <v>0</v>
      </c>
      <c r="Q166" s="148">
        <v>0</v>
      </c>
      <c r="R166" s="389">
        <f t="shared" si="232"/>
        <v>0</v>
      </c>
      <c r="S166" s="147">
        <v>0</v>
      </c>
      <c r="T166" s="148">
        <v>0</v>
      </c>
      <c r="U166" s="389">
        <f t="shared" si="233"/>
        <v>0</v>
      </c>
      <c r="V166" s="147">
        <v>0</v>
      </c>
      <c r="W166" s="148">
        <v>0</v>
      </c>
      <c r="X166" s="389">
        <f t="shared" si="224"/>
        <v>0</v>
      </c>
      <c r="Y166" s="148">
        <v>0</v>
      </c>
      <c r="Z166" s="148">
        <v>0</v>
      </c>
      <c r="AA166" s="389">
        <f t="shared" si="225"/>
        <v>0</v>
      </c>
      <c r="AB166" s="148">
        <v>0</v>
      </c>
      <c r="AC166" s="148">
        <v>0</v>
      </c>
      <c r="AD166" s="389">
        <f t="shared" si="226"/>
        <v>0</v>
      </c>
      <c r="AE166" s="147">
        <f t="shared" si="222"/>
        <v>905151.34080000001</v>
      </c>
      <c r="AF166" s="147">
        <f t="shared" si="222"/>
        <v>0</v>
      </c>
      <c r="AG166" s="389">
        <f t="shared" si="227"/>
        <v>905151.34080000001</v>
      </c>
      <c r="AH166" s="147">
        <v>905151.34080000001</v>
      </c>
      <c r="AI166" s="148">
        <v>0</v>
      </c>
      <c r="AJ166" s="389">
        <f>SUM(AH166:AI166)</f>
        <v>905151.34080000001</v>
      </c>
      <c r="AK166" s="147">
        <v>0</v>
      </c>
      <c r="AL166" s="148">
        <v>0</v>
      </c>
      <c r="AM166" s="148"/>
      <c r="AN166" s="389">
        <f t="shared" si="228"/>
        <v>0</v>
      </c>
      <c r="AO166" s="147">
        <v>0</v>
      </c>
      <c r="AP166" s="148">
        <v>0</v>
      </c>
      <c r="AQ166" s="389">
        <f t="shared" si="234"/>
        <v>0</v>
      </c>
      <c r="AR166" s="90">
        <f t="shared" si="229"/>
        <v>0</v>
      </c>
      <c r="AS166" s="49"/>
      <c r="AT166" s="49"/>
    </row>
    <row r="167" spans="2:46" s="54" customFormat="1" ht="92.25" customHeight="1" x14ac:dyDescent="0.25">
      <c r="B167" s="145" t="s">
        <v>191</v>
      </c>
      <c r="C167" s="86" t="s">
        <v>797</v>
      </c>
      <c r="D167" s="146"/>
      <c r="E167" s="127" t="s">
        <v>626</v>
      </c>
      <c r="F167" s="46" t="s">
        <v>440</v>
      </c>
      <c r="G167" s="46" t="s">
        <v>383</v>
      </c>
      <c r="H167" s="92">
        <v>2024</v>
      </c>
      <c r="I167" s="92">
        <v>2024</v>
      </c>
      <c r="J167" s="7">
        <v>864000</v>
      </c>
      <c r="K167" s="7">
        <v>0</v>
      </c>
      <c r="L167" s="389">
        <f t="shared" si="230"/>
        <v>864000</v>
      </c>
      <c r="M167" s="147">
        <v>864000</v>
      </c>
      <c r="N167" s="148">
        <v>0</v>
      </c>
      <c r="O167" s="389">
        <f t="shared" si="231"/>
        <v>864000</v>
      </c>
      <c r="P167" s="147">
        <v>864000</v>
      </c>
      <c r="Q167" s="148">
        <v>0</v>
      </c>
      <c r="R167" s="389">
        <f t="shared" si="232"/>
        <v>864000</v>
      </c>
      <c r="S167" s="147">
        <v>864000</v>
      </c>
      <c r="T167" s="148">
        <v>0</v>
      </c>
      <c r="U167" s="389">
        <f t="shared" si="233"/>
        <v>864000</v>
      </c>
      <c r="V167" s="147">
        <v>864000</v>
      </c>
      <c r="W167" s="148">
        <v>0</v>
      </c>
      <c r="X167" s="389">
        <f t="shared" si="224"/>
        <v>864000</v>
      </c>
      <c r="Y167" s="148">
        <v>864000</v>
      </c>
      <c r="Z167" s="148">
        <v>0</v>
      </c>
      <c r="AA167" s="389">
        <f t="shared" si="225"/>
        <v>864000</v>
      </c>
      <c r="AB167" s="148">
        <v>864000</v>
      </c>
      <c r="AC167" s="148">
        <v>0</v>
      </c>
      <c r="AD167" s="389">
        <f t="shared" si="226"/>
        <v>864000</v>
      </c>
      <c r="AE167" s="147">
        <f t="shared" si="222"/>
        <v>6048000</v>
      </c>
      <c r="AF167" s="147">
        <f t="shared" si="222"/>
        <v>0</v>
      </c>
      <c r="AG167" s="389">
        <f t="shared" si="227"/>
        <v>6048000</v>
      </c>
      <c r="AH167" s="147">
        <v>0</v>
      </c>
      <c r="AI167" s="148">
        <v>0</v>
      </c>
      <c r="AJ167" s="389">
        <f t="shared" ref="AJ167:AJ170" si="235">SUM(AH167:AI167)</f>
        <v>0</v>
      </c>
      <c r="AK167" s="147">
        <v>0</v>
      </c>
      <c r="AL167" s="148">
        <v>0</v>
      </c>
      <c r="AM167" s="148"/>
      <c r="AN167" s="389">
        <f t="shared" si="228"/>
        <v>0</v>
      </c>
      <c r="AO167" s="147">
        <v>0</v>
      </c>
      <c r="AP167" s="148">
        <v>0</v>
      </c>
      <c r="AQ167" s="389">
        <f t="shared" si="234"/>
        <v>0</v>
      </c>
      <c r="AR167" s="90">
        <f t="shared" si="229"/>
        <v>-6048000</v>
      </c>
      <c r="AS167" s="49"/>
      <c r="AT167" s="49"/>
    </row>
    <row r="168" spans="2:46" s="54" customFormat="1" ht="92.25" customHeight="1" x14ac:dyDescent="0.25">
      <c r="B168" s="145" t="s">
        <v>192</v>
      </c>
      <c r="C168" s="86" t="s">
        <v>798</v>
      </c>
      <c r="D168" s="146"/>
      <c r="E168" s="127" t="s">
        <v>626</v>
      </c>
      <c r="F168" s="46" t="s">
        <v>440</v>
      </c>
      <c r="G168" s="383" t="s">
        <v>383</v>
      </c>
      <c r="H168" s="92">
        <v>2024</v>
      </c>
      <c r="I168" s="92">
        <v>2024</v>
      </c>
      <c r="J168" s="7">
        <v>1844085.42</v>
      </c>
      <c r="K168" s="7">
        <v>0</v>
      </c>
      <c r="L168" s="389">
        <f t="shared" si="230"/>
        <v>1844085.42</v>
      </c>
      <c r="M168" s="147">
        <v>1844085.42</v>
      </c>
      <c r="N168" s="148">
        <v>0</v>
      </c>
      <c r="O168" s="389">
        <f t="shared" si="231"/>
        <v>1844085.42</v>
      </c>
      <c r="P168" s="147">
        <v>1844085.42</v>
      </c>
      <c r="Q168" s="148">
        <v>0</v>
      </c>
      <c r="R168" s="389">
        <f t="shared" si="232"/>
        <v>1844085.42</v>
      </c>
      <c r="S168" s="147">
        <v>1844085.42</v>
      </c>
      <c r="T168" s="148">
        <v>0</v>
      </c>
      <c r="U168" s="389">
        <f t="shared" si="233"/>
        <v>1844085.42</v>
      </c>
      <c r="V168" s="147">
        <v>1844085.42</v>
      </c>
      <c r="W168" s="148">
        <v>0</v>
      </c>
      <c r="X168" s="389">
        <f t="shared" si="224"/>
        <v>1844085.42</v>
      </c>
      <c r="Y168" s="148">
        <v>1844085.42</v>
      </c>
      <c r="Z168" s="148">
        <v>0</v>
      </c>
      <c r="AA168" s="389">
        <f t="shared" si="225"/>
        <v>1844085.42</v>
      </c>
      <c r="AB168" s="148">
        <v>1844085.42</v>
      </c>
      <c r="AC168" s="148">
        <v>0</v>
      </c>
      <c r="AD168" s="389">
        <f t="shared" si="226"/>
        <v>1844085.42</v>
      </c>
      <c r="AE168" s="147">
        <f t="shared" si="222"/>
        <v>12908597.939999999</v>
      </c>
      <c r="AF168" s="147">
        <f t="shared" si="222"/>
        <v>0</v>
      </c>
      <c r="AG168" s="389">
        <f t="shared" si="227"/>
        <v>12908597.939999999</v>
      </c>
      <c r="AH168" s="147">
        <v>0</v>
      </c>
      <c r="AI168" s="148">
        <v>0</v>
      </c>
      <c r="AJ168" s="389">
        <f t="shared" si="235"/>
        <v>0</v>
      </c>
      <c r="AK168" s="147">
        <v>0</v>
      </c>
      <c r="AL168" s="148">
        <v>0</v>
      </c>
      <c r="AM168" s="148"/>
      <c r="AN168" s="389">
        <f t="shared" si="228"/>
        <v>0</v>
      </c>
      <c r="AO168" s="147">
        <v>0</v>
      </c>
      <c r="AP168" s="148">
        <v>0</v>
      </c>
      <c r="AQ168" s="389">
        <f t="shared" si="234"/>
        <v>0</v>
      </c>
      <c r="AR168" s="90">
        <f t="shared" si="229"/>
        <v>-12908597.939999999</v>
      </c>
      <c r="AS168" s="49"/>
      <c r="AT168" s="49"/>
    </row>
    <row r="169" spans="2:46" s="54" customFormat="1" ht="92.25" customHeight="1" x14ac:dyDescent="0.25">
      <c r="B169" s="145" t="s">
        <v>193</v>
      </c>
      <c r="C169" s="86" t="s">
        <v>799</v>
      </c>
      <c r="D169" s="146"/>
      <c r="E169" s="127" t="s">
        <v>626</v>
      </c>
      <c r="F169" s="46" t="s">
        <v>440</v>
      </c>
      <c r="G169" s="46" t="s">
        <v>383</v>
      </c>
      <c r="H169" s="92">
        <v>2025</v>
      </c>
      <c r="I169" s="92">
        <v>2025</v>
      </c>
      <c r="J169" s="7">
        <v>0</v>
      </c>
      <c r="K169" s="7">
        <v>0</v>
      </c>
      <c r="L169" s="389">
        <f t="shared" si="230"/>
        <v>0</v>
      </c>
      <c r="M169" s="147">
        <v>905151.34080000001</v>
      </c>
      <c r="N169" s="148">
        <v>0</v>
      </c>
      <c r="O169" s="389">
        <f t="shared" si="231"/>
        <v>905151.34080000001</v>
      </c>
      <c r="P169" s="147">
        <v>0</v>
      </c>
      <c r="Q169" s="148">
        <v>0</v>
      </c>
      <c r="R169" s="389">
        <f t="shared" si="232"/>
        <v>0</v>
      </c>
      <c r="S169" s="147">
        <v>0</v>
      </c>
      <c r="T169" s="148">
        <v>0</v>
      </c>
      <c r="U169" s="389">
        <f t="shared" si="233"/>
        <v>0</v>
      </c>
      <c r="V169" s="147">
        <v>0</v>
      </c>
      <c r="W169" s="148">
        <v>0</v>
      </c>
      <c r="X169" s="389">
        <f t="shared" si="224"/>
        <v>0</v>
      </c>
      <c r="Y169" s="148">
        <v>0</v>
      </c>
      <c r="Z169" s="148">
        <v>0</v>
      </c>
      <c r="AA169" s="389">
        <f t="shared" si="225"/>
        <v>0</v>
      </c>
      <c r="AB169" s="148">
        <v>0</v>
      </c>
      <c r="AC169" s="148">
        <v>0</v>
      </c>
      <c r="AD169" s="389">
        <f t="shared" si="226"/>
        <v>0</v>
      </c>
      <c r="AE169" s="147">
        <f t="shared" si="222"/>
        <v>905151.34080000001</v>
      </c>
      <c r="AF169" s="147">
        <f t="shared" si="222"/>
        <v>0</v>
      </c>
      <c r="AG169" s="389">
        <f t="shared" si="227"/>
        <v>905151.34080000001</v>
      </c>
      <c r="AH169" s="147">
        <v>905151.34080000001</v>
      </c>
      <c r="AI169" s="148">
        <v>0</v>
      </c>
      <c r="AJ169" s="389">
        <f t="shared" si="235"/>
        <v>905151.34080000001</v>
      </c>
      <c r="AK169" s="147">
        <v>0</v>
      </c>
      <c r="AL169" s="148">
        <v>0</v>
      </c>
      <c r="AM169" s="148"/>
      <c r="AN169" s="389">
        <f t="shared" si="228"/>
        <v>0</v>
      </c>
      <c r="AO169" s="147">
        <v>0</v>
      </c>
      <c r="AP169" s="148">
        <v>0</v>
      </c>
      <c r="AQ169" s="389">
        <f t="shared" si="234"/>
        <v>0</v>
      </c>
      <c r="AR169" s="90">
        <f t="shared" si="229"/>
        <v>0</v>
      </c>
      <c r="AS169" s="49"/>
      <c r="AT169" s="49"/>
    </row>
    <row r="170" spans="2:46" s="54" customFormat="1" ht="92.25" customHeight="1" x14ac:dyDescent="0.25">
      <c r="B170" s="145" t="s">
        <v>194</v>
      </c>
      <c r="C170" s="86" t="s">
        <v>800</v>
      </c>
      <c r="D170" s="146"/>
      <c r="E170" s="127" t="s">
        <v>624</v>
      </c>
      <c r="F170" s="46" t="s">
        <v>117</v>
      </c>
      <c r="G170" s="46" t="s">
        <v>79</v>
      </c>
      <c r="H170" s="92">
        <v>2024</v>
      </c>
      <c r="I170" s="92">
        <v>2025</v>
      </c>
      <c r="J170" s="7">
        <v>259891.83360000001</v>
      </c>
      <c r="K170" s="7">
        <v>0</v>
      </c>
      <c r="L170" s="389">
        <f t="shared" si="230"/>
        <v>259891.83360000001</v>
      </c>
      <c r="M170" s="147">
        <v>259891.83360000001</v>
      </c>
      <c r="N170" s="148">
        <v>0</v>
      </c>
      <c r="O170" s="389">
        <f t="shared" si="231"/>
        <v>259891.83360000001</v>
      </c>
      <c r="P170" s="147">
        <v>0</v>
      </c>
      <c r="Q170" s="148">
        <v>0</v>
      </c>
      <c r="R170" s="389">
        <f t="shared" si="232"/>
        <v>0</v>
      </c>
      <c r="S170" s="147">
        <v>0</v>
      </c>
      <c r="T170" s="148">
        <v>0</v>
      </c>
      <c r="U170" s="389">
        <f t="shared" si="233"/>
        <v>0</v>
      </c>
      <c r="V170" s="147">
        <v>0</v>
      </c>
      <c r="W170" s="148">
        <v>0</v>
      </c>
      <c r="X170" s="389">
        <f t="shared" si="224"/>
        <v>0</v>
      </c>
      <c r="Y170" s="148">
        <v>0</v>
      </c>
      <c r="Z170" s="148">
        <v>0</v>
      </c>
      <c r="AA170" s="389">
        <f t="shared" si="225"/>
        <v>0</v>
      </c>
      <c r="AB170" s="148">
        <v>0</v>
      </c>
      <c r="AC170" s="148">
        <v>0</v>
      </c>
      <c r="AD170" s="389">
        <f t="shared" si="226"/>
        <v>0</v>
      </c>
      <c r="AE170" s="147">
        <f t="shared" si="222"/>
        <v>519783.66720000003</v>
      </c>
      <c r="AF170" s="147">
        <f t="shared" si="222"/>
        <v>0</v>
      </c>
      <c r="AG170" s="389">
        <f t="shared" si="227"/>
        <v>519783.66720000003</v>
      </c>
      <c r="AH170" s="147">
        <v>519783.66720000003</v>
      </c>
      <c r="AI170" s="148">
        <v>0</v>
      </c>
      <c r="AJ170" s="389">
        <f t="shared" si="235"/>
        <v>519783.66720000003</v>
      </c>
      <c r="AK170" s="147">
        <v>0</v>
      </c>
      <c r="AL170" s="148">
        <v>0</v>
      </c>
      <c r="AM170" s="148"/>
      <c r="AN170" s="389">
        <f t="shared" si="228"/>
        <v>0</v>
      </c>
      <c r="AO170" s="147">
        <v>0</v>
      </c>
      <c r="AP170" s="148">
        <v>0</v>
      </c>
      <c r="AQ170" s="389">
        <f t="shared" si="234"/>
        <v>0</v>
      </c>
      <c r="AR170" s="90">
        <f t="shared" si="229"/>
        <v>0</v>
      </c>
      <c r="AS170" s="49"/>
      <c r="AT170" s="49"/>
    </row>
    <row r="171" spans="2:46" ht="109.9" customHeight="1" x14ac:dyDescent="0.25">
      <c r="B171" s="262" t="s">
        <v>12</v>
      </c>
      <c r="C171" s="334" t="s">
        <v>441</v>
      </c>
      <c r="D171" s="263"/>
      <c r="E171" s="265" t="s">
        <v>630</v>
      </c>
      <c r="F171" s="236" t="s">
        <v>450</v>
      </c>
      <c r="G171" s="236" t="s">
        <v>445</v>
      </c>
      <c r="H171" s="235">
        <v>2024</v>
      </c>
      <c r="I171" s="235">
        <v>2030</v>
      </c>
      <c r="J171" s="287">
        <f>SUM(J172:J175)</f>
        <v>6968655.5040000007</v>
      </c>
      <c r="K171" s="287">
        <f>SUM(K172:K175)</f>
        <v>0</v>
      </c>
      <c r="L171" s="287">
        <f>J171+K171</f>
        <v>6968655.5040000007</v>
      </c>
      <c r="M171" s="287">
        <f>SUM(M172:M175)</f>
        <v>6968655.5040000007</v>
      </c>
      <c r="N171" s="287">
        <f>SUM(N172:N175)</f>
        <v>0</v>
      </c>
      <c r="O171" s="287">
        <f>M171+N171</f>
        <v>6968655.5040000007</v>
      </c>
      <c r="P171" s="287">
        <f>SUM(P172:P175)</f>
        <v>6968655.5040000007</v>
      </c>
      <c r="Q171" s="287">
        <f>SUM(Q172:Q175)</f>
        <v>0</v>
      </c>
      <c r="R171" s="287">
        <f>P171+Q171</f>
        <v>6968655.5040000007</v>
      </c>
      <c r="S171" s="287">
        <f>SUM(S172:S175)</f>
        <v>6968655.5040000007</v>
      </c>
      <c r="T171" s="287">
        <f>SUM(T172:T175)</f>
        <v>0</v>
      </c>
      <c r="U171" s="287">
        <f>S171+T171</f>
        <v>6968655.5040000007</v>
      </c>
      <c r="V171" s="287">
        <f>SUM(V172:V175)</f>
        <v>6968655.5040000007</v>
      </c>
      <c r="W171" s="287">
        <f>SUM(W172:W175)</f>
        <v>0</v>
      </c>
      <c r="X171" s="287">
        <f>V171+W171</f>
        <v>6968655.5040000007</v>
      </c>
      <c r="Y171" s="287">
        <f>SUM(Y172:Y175)</f>
        <v>6968655.5040000007</v>
      </c>
      <c r="Z171" s="287">
        <f>SUM(Z172:Z175)</f>
        <v>0</v>
      </c>
      <c r="AA171" s="287">
        <f>SUM(Y171:Z171)</f>
        <v>6968655.5040000007</v>
      </c>
      <c r="AB171" s="287">
        <f>SUM(AB172:AB175)</f>
        <v>6968655.5040000007</v>
      </c>
      <c r="AC171" s="287">
        <f>SUM(AC172:AC175)</f>
        <v>0</v>
      </c>
      <c r="AD171" s="287">
        <f>SUM(AB171:AC171)</f>
        <v>6968655.5040000007</v>
      </c>
      <c r="AE171" s="287">
        <f t="shared" ref="AE171:AF178" si="236">J171+M171+P171+S171+V171+Y171+AB171</f>
        <v>48780588.528000005</v>
      </c>
      <c r="AF171" s="287">
        <f t="shared" si="236"/>
        <v>0</v>
      </c>
      <c r="AG171" s="287">
        <f>AE171+AF171</f>
        <v>48780588.528000005</v>
      </c>
      <c r="AH171" s="287">
        <f>SUM(AH172:AH175)</f>
        <v>18313966.512000002</v>
      </c>
      <c r="AI171" s="287">
        <f>SUM(AI172:AI175)</f>
        <v>0</v>
      </c>
      <c r="AJ171" s="287">
        <f>AH171+AI171</f>
        <v>18313966.512000002</v>
      </c>
      <c r="AK171" s="287">
        <f>SUM(AK172:AK175)</f>
        <v>0</v>
      </c>
      <c r="AL171" s="287">
        <f>SUM(AL172:AL175)</f>
        <v>0</v>
      </c>
      <c r="AM171" s="268"/>
      <c r="AN171" s="287">
        <f>AK171+AL171</f>
        <v>0</v>
      </c>
      <c r="AO171" s="287">
        <f>SUM(AO172:AO175)</f>
        <v>24418622.016000003</v>
      </c>
      <c r="AP171" s="287">
        <f>SUM(AP172:AP175)</f>
        <v>0</v>
      </c>
      <c r="AQ171" s="287">
        <f>AO171+AP171</f>
        <v>24418622.016000003</v>
      </c>
      <c r="AR171" s="244">
        <f t="shared" si="229"/>
        <v>-6048000</v>
      </c>
      <c r="AS171" s="55"/>
      <c r="AT171" s="55"/>
    </row>
    <row r="172" spans="2:46" ht="86.25" customHeight="1" x14ac:dyDescent="0.25">
      <c r="B172" s="71" t="s">
        <v>195</v>
      </c>
      <c r="C172" s="86" t="s">
        <v>801</v>
      </c>
      <c r="D172" s="125"/>
      <c r="E172" s="88" t="s">
        <v>629</v>
      </c>
      <c r="F172" s="1" t="s">
        <v>444</v>
      </c>
      <c r="G172" s="1" t="s">
        <v>445</v>
      </c>
      <c r="H172" s="92">
        <v>2024</v>
      </c>
      <c r="I172" s="92">
        <v>2030</v>
      </c>
      <c r="J172" s="149">
        <v>1346951.4</v>
      </c>
      <c r="K172" s="150">
        <v>0</v>
      </c>
      <c r="L172" s="391">
        <f>SUM(J172:K172)</f>
        <v>1346951.4</v>
      </c>
      <c r="M172" s="149">
        <v>1346951.4</v>
      </c>
      <c r="N172" s="150">
        <v>0</v>
      </c>
      <c r="O172" s="391">
        <f>SUM(M172:N172)</f>
        <v>1346951.4</v>
      </c>
      <c r="P172" s="149">
        <v>1346951.4</v>
      </c>
      <c r="Q172" s="150">
        <v>0</v>
      </c>
      <c r="R172" s="391">
        <f>P172+Q172</f>
        <v>1346951.4</v>
      </c>
      <c r="S172" s="149">
        <v>1346951.4</v>
      </c>
      <c r="T172" s="150">
        <v>0</v>
      </c>
      <c r="U172" s="391">
        <f>S172+T172</f>
        <v>1346951.4</v>
      </c>
      <c r="V172" s="149">
        <v>1346951.4</v>
      </c>
      <c r="W172" s="150">
        <v>0</v>
      </c>
      <c r="X172" s="391">
        <f>V172+W172</f>
        <v>1346951.4</v>
      </c>
      <c r="Y172" s="150">
        <v>1346951.4</v>
      </c>
      <c r="Z172" s="150">
        <v>0</v>
      </c>
      <c r="AA172" s="391">
        <f t="shared" ref="AA172:AA175" si="237">SUM(Y172:Z172)</f>
        <v>1346951.4</v>
      </c>
      <c r="AB172" s="150">
        <v>1346951.4</v>
      </c>
      <c r="AC172" s="150">
        <v>0</v>
      </c>
      <c r="AD172" s="391">
        <f t="shared" ref="AD172:AD175" si="238">SUM(AB172:AC172)</f>
        <v>1346951.4</v>
      </c>
      <c r="AE172" s="149">
        <f t="shared" si="236"/>
        <v>9428659.8000000007</v>
      </c>
      <c r="AF172" s="149">
        <f t="shared" si="236"/>
        <v>0</v>
      </c>
      <c r="AG172" s="391">
        <f>AE172+AF172</f>
        <v>9428659.8000000007</v>
      </c>
      <c r="AH172" s="149">
        <v>4040854.1999999997</v>
      </c>
      <c r="AI172" s="150"/>
      <c r="AJ172" s="391">
        <f>SUM(AH172:AI172)</f>
        <v>4040854.1999999997</v>
      </c>
      <c r="AK172" s="149">
        <v>0</v>
      </c>
      <c r="AL172" s="150">
        <v>0</v>
      </c>
      <c r="AM172" s="134"/>
      <c r="AN172" s="391">
        <f t="shared" si="228"/>
        <v>0</v>
      </c>
      <c r="AO172" s="149">
        <v>5387805.5999999996</v>
      </c>
      <c r="AP172" s="150"/>
      <c r="AQ172" s="391">
        <f>SUM(AO172:AP172)</f>
        <v>5387805.5999999996</v>
      </c>
      <c r="AR172" s="212">
        <f t="shared" si="229"/>
        <v>0</v>
      </c>
      <c r="AS172" s="55"/>
      <c r="AT172" s="55"/>
    </row>
    <row r="173" spans="2:46" ht="86.25" customHeight="1" x14ac:dyDescent="0.25">
      <c r="B173" s="71" t="s">
        <v>196</v>
      </c>
      <c r="C173" s="86" t="s">
        <v>446</v>
      </c>
      <c r="D173" s="125"/>
      <c r="E173" s="88" t="s">
        <v>628</v>
      </c>
      <c r="F173" s="1" t="s">
        <v>447</v>
      </c>
      <c r="G173" s="1" t="s">
        <v>445</v>
      </c>
      <c r="H173" s="92">
        <v>2024</v>
      </c>
      <c r="I173" s="92">
        <v>2030</v>
      </c>
      <c r="J173" s="149">
        <v>864000</v>
      </c>
      <c r="K173" s="150">
        <v>0</v>
      </c>
      <c r="L173" s="391">
        <f>SUM(J173:K173)</f>
        <v>864000</v>
      </c>
      <c r="M173" s="149">
        <v>864000</v>
      </c>
      <c r="N173" s="150">
        <v>0</v>
      </c>
      <c r="O173" s="391">
        <f>SUM(M173:N173)</f>
        <v>864000</v>
      </c>
      <c r="P173" s="149">
        <v>864000</v>
      </c>
      <c r="Q173" s="150">
        <v>0</v>
      </c>
      <c r="R173" s="391">
        <f>P173+Q173</f>
        <v>864000</v>
      </c>
      <c r="S173" s="149">
        <v>864000</v>
      </c>
      <c r="T173" s="150">
        <v>0</v>
      </c>
      <c r="U173" s="391">
        <f>S173+T173</f>
        <v>864000</v>
      </c>
      <c r="V173" s="149">
        <v>864000</v>
      </c>
      <c r="W173" s="150">
        <v>0</v>
      </c>
      <c r="X173" s="391">
        <f>V173+W173</f>
        <v>864000</v>
      </c>
      <c r="Y173" s="150">
        <v>864000</v>
      </c>
      <c r="Z173" s="150">
        <v>0</v>
      </c>
      <c r="AA173" s="391">
        <f t="shared" si="237"/>
        <v>864000</v>
      </c>
      <c r="AB173" s="150">
        <v>864000</v>
      </c>
      <c r="AC173" s="150">
        <v>0</v>
      </c>
      <c r="AD173" s="391">
        <f t="shared" si="238"/>
        <v>864000</v>
      </c>
      <c r="AE173" s="149">
        <f t="shared" si="236"/>
        <v>6048000</v>
      </c>
      <c r="AF173" s="149">
        <f t="shared" si="236"/>
        <v>0</v>
      </c>
      <c r="AG173" s="391">
        <f>AE173+AF173</f>
        <v>6048000</v>
      </c>
      <c r="AH173" s="149">
        <v>0</v>
      </c>
      <c r="AI173" s="150"/>
      <c r="AJ173" s="391">
        <f>SUM(AH173:AI173)</f>
        <v>0</v>
      </c>
      <c r="AK173" s="149">
        <v>0</v>
      </c>
      <c r="AL173" s="150">
        <v>0</v>
      </c>
      <c r="AM173" s="134"/>
      <c r="AN173" s="391">
        <f t="shared" si="228"/>
        <v>0</v>
      </c>
      <c r="AO173" s="149">
        <v>0</v>
      </c>
      <c r="AP173" s="150"/>
      <c r="AQ173" s="391">
        <f>SUM(AO173:AP173)</f>
        <v>0</v>
      </c>
      <c r="AR173" s="212">
        <f t="shared" si="229"/>
        <v>-6048000</v>
      </c>
      <c r="AS173" s="55"/>
      <c r="AT173" s="55"/>
    </row>
    <row r="174" spans="2:46" ht="86.25" customHeight="1" x14ac:dyDescent="0.25">
      <c r="B174" s="71" t="s">
        <v>442</v>
      </c>
      <c r="C174" s="86" t="s">
        <v>449</v>
      </c>
      <c r="D174" s="125"/>
      <c r="E174" s="88" t="s">
        <v>632</v>
      </c>
      <c r="F174" s="1" t="s">
        <v>448</v>
      </c>
      <c r="G174" s="1"/>
      <c r="H174" s="92">
        <v>2024</v>
      </c>
      <c r="I174" s="92">
        <v>2030</v>
      </c>
      <c r="J174" s="149">
        <v>1754269.8768000002</v>
      </c>
      <c r="K174" s="150">
        <v>0</v>
      </c>
      <c r="L174" s="391">
        <f t="shared" ref="L174:L175" si="239">SUM(J174:K174)</f>
        <v>1754269.8768000002</v>
      </c>
      <c r="M174" s="149">
        <v>1754269.8768000002</v>
      </c>
      <c r="N174" s="150">
        <v>0</v>
      </c>
      <c r="O174" s="391">
        <f t="shared" ref="O174:O175" si="240">SUM(M174:N174)</f>
        <v>1754269.8768000002</v>
      </c>
      <c r="P174" s="149">
        <v>1754269.8768000002</v>
      </c>
      <c r="Q174" s="150">
        <v>0</v>
      </c>
      <c r="R174" s="391">
        <f t="shared" ref="R174:R175" si="241">P174+Q174</f>
        <v>1754269.8768000002</v>
      </c>
      <c r="S174" s="149">
        <v>1754269.8768000002</v>
      </c>
      <c r="T174" s="150">
        <v>0</v>
      </c>
      <c r="U174" s="391">
        <f t="shared" ref="U174:U175" si="242">S174+T174</f>
        <v>1754269.8768000002</v>
      </c>
      <c r="V174" s="149">
        <v>1754269.8768000002</v>
      </c>
      <c r="W174" s="150">
        <v>0</v>
      </c>
      <c r="X174" s="391">
        <f t="shared" ref="X174:X175" si="243">V174+W174</f>
        <v>1754269.8768000002</v>
      </c>
      <c r="Y174" s="150">
        <v>1754269.8768000002</v>
      </c>
      <c r="Z174" s="150">
        <v>0</v>
      </c>
      <c r="AA174" s="391">
        <f t="shared" si="237"/>
        <v>1754269.8768000002</v>
      </c>
      <c r="AB174" s="150">
        <v>1754269.8768000002</v>
      </c>
      <c r="AC174" s="150">
        <v>0</v>
      </c>
      <c r="AD174" s="391">
        <f t="shared" si="238"/>
        <v>1754269.8768000002</v>
      </c>
      <c r="AE174" s="149">
        <f t="shared" si="236"/>
        <v>12279889.137600003</v>
      </c>
      <c r="AF174" s="149">
        <f t="shared" si="236"/>
        <v>0</v>
      </c>
      <c r="AG174" s="391">
        <f t="shared" ref="AG174:AG177" si="244">AE174+AF174</f>
        <v>12279889.137600003</v>
      </c>
      <c r="AH174" s="149">
        <v>5262809.6304000001</v>
      </c>
      <c r="AI174" s="150"/>
      <c r="AJ174" s="391">
        <f t="shared" ref="AJ174:AJ175" si="245">SUM(AH174:AI174)</f>
        <v>5262809.6304000001</v>
      </c>
      <c r="AK174" s="149">
        <v>0</v>
      </c>
      <c r="AL174" s="9">
        <v>0</v>
      </c>
      <c r="AM174" s="134"/>
      <c r="AN174" s="391">
        <f>AK174+AL175</f>
        <v>0</v>
      </c>
      <c r="AO174" s="149">
        <v>7017079.5072000008</v>
      </c>
      <c r="AP174" s="150"/>
      <c r="AQ174" s="391">
        <f t="shared" ref="AQ174:AQ175" si="246">SUM(AO174:AP174)</f>
        <v>7017079.5072000008</v>
      </c>
      <c r="AR174" s="212">
        <f t="shared" si="229"/>
        <v>0</v>
      </c>
      <c r="AS174" s="55"/>
      <c r="AT174" s="55"/>
    </row>
    <row r="175" spans="2:46" ht="86.25" customHeight="1" x14ac:dyDescent="0.25">
      <c r="B175" s="71" t="s">
        <v>443</v>
      </c>
      <c r="C175" s="86" t="s">
        <v>802</v>
      </c>
      <c r="D175" s="125"/>
      <c r="E175" s="88" t="s">
        <v>631</v>
      </c>
      <c r="F175" s="1" t="s">
        <v>440</v>
      </c>
      <c r="G175" s="1" t="s">
        <v>451</v>
      </c>
      <c r="H175" s="92">
        <v>2024</v>
      </c>
      <c r="I175" s="92">
        <v>2030</v>
      </c>
      <c r="J175" s="149">
        <v>3003434.2272000001</v>
      </c>
      <c r="K175" s="150">
        <v>0</v>
      </c>
      <c r="L175" s="391">
        <f t="shared" si="239"/>
        <v>3003434.2272000001</v>
      </c>
      <c r="M175" s="149">
        <v>3003434.2272000001</v>
      </c>
      <c r="N175" s="150">
        <v>0</v>
      </c>
      <c r="O175" s="391">
        <f t="shared" si="240"/>
        <v>3003434.2272000001</v>
      </c>
      <c r="P175" s="149">
        <v>3003434.2272000001</v>
      </c>
      <c r="Q175" s="150">
        <v>0</v>
      </c>
      <c r="R175" s="391">
        <f t="shared" si="241"/>
        <v>3003434.2272000001</v>
      </c>
      <c r="S175" s="149">
        <v>3003434.2272000001</v>
      </c>
      <c r="T175" s="150">
        <v>0</v>
      </c>
      <c r="U175" s="391">
        <f t="shared" si="242"/>
        <v>3003434.2272000001</v>
      </c>
      <c r="V175" s="149">
        <v>3003434.2272000001</v>
      </c>
      <c r="W175" s="150">
        <v>0</v>
      </c>
      <c r="X175" s="391">
        <f t="shared" si="243"/>
        <v>3003434.2272000001</v>
      </c>
      <c r="Y175" s="150">
        <v>3003434.2272000001</v>
      </c>
      <c r="Z175" s="150">
        <v>0</v>
      </c>
      <c r="AA175" s="391">
        <f t="shared" si="237"/>
        <v>3003434.2272000001</v>
      </c>
      <c r="AB175" s="150">
        <v>3003434.2272000001</v>
      </c>
      <c r="AC175" s="150">
        <v>0</v>
      </c>
      <c r="AD175" s="391">
        <f t="shared" si="238"/>
        <v>3003434.2272000001</v>
      </c>
      <c r="AE175" s="149">
        <f t="shared" si="236"/>
        <v>21024039.590400003</v>
      </c>
      <c r="AF175" s="149">
        <f t="shared" si="236"/>
        <v>0</v>
      </c>
      <c r="AG175" s="391">
        <f t="shared" si="244"/>
        <v>21024039.590400003</v>
      </c>
      <c r="AH175" s="149">
        <v>9010302.6816000007</v>
      </c>
      <c r="AI175" s="150"/>
      <c r="AJ175" s="391">
        <f t="shared" si="245"/>
        <v>9010302.6816000007</v>
      </c>
      <c r="AK175" s="149">
        <v>0</v>
      </c>
      <c r="AL175" s="150">
        <v>0</v>
      </c>
      <c r="AM175" s="134"/>
      <c r="AN175" s="391">
        <f>AK175+AL176</f>
        <v>0</v>
      </c>
      <c r="AO175" s="149">
        <v>12013736.9088</v>
      </c>
      <c r="AP175" s="150"/>
      <c r="AQ175" s="391">
        <f t="shared" si="246"/>
        <v>12013736.9088</v>
      </c>
      <c r="AR175" s="212">
        <f t="shared" si="229"/>
        <v>0</v>
      </c>
      <c r="AS175" s="55"/>
      <c r="AT175" s="55"/>
    </row>
    <row r="176" spans="2:46" ht="86.25" customHeight="1" x14ac:dyDescent="0.25">
      <c r="B176" s="269" t="s">
        <v>452</v>
      </c>
      <c r="C176" s="334" t="s">
        <v>803</v>
      </c>
      <c r="D176" s="263"/>
      <c r="E176" s="235" t="s">
        <v>627</v>
      </c>
      <c r="F176" s="236" t="s">
        <v>479</v>
      </c>
      <c r="G176" s="236"/>
      <c r="H176" s="235">
        <v>2025</v>
      </c>
      <c r="I176" s="235">
        <v>2025</v>
      </c>
      <c r="J176" s="287">
        <f>SUM(J177:J177)</f>
        <v>0</v>
      </c>
      <c r="K176" s="287">
        <f>SUM(K177:K177)</f>
        <v>0</v>
      </c>
      <c r="L176" s="287">
        <f>SUM(J176:K176)</f>
        <v>0</v>
      </c>
      <c r="M176" s="287">
        <f t="shared" ref="M176:N176" si="247">SUM(M177:M177)</f>
        <v>1357727.0112000001</v>
      </c>
      <c r="N176" s="287">
        <f t="shared" si="247"/>
        <v>0</v>
      </c>
      <c r="O176" s="287">
        <f>SUM(M176:N176)</f>
        <v>1357727.0112000001</v>
      </c>
      <c r="P176" s="287">
        <f t="shared" ref="P176:Q176" si="248">SUM(P177:P177)</f>
        <v>0</v>
      </c>
      <c r="Q176" s="287">
        <f t="shared" si="248"/>
        <v>0</v>
      </c>
      <c r="R176" s="287">
        <f>SUM(P176:Q176)</f>
        <v>0</v>
      </c>
      <c r="S176" s="287">
        <f t="shared" ref="S176:T176" si="249">SUM(S177:S177)</f>
        <v>0</v>
      </c>
      <c r="T176" s="287">
        <f t="shared" si="249"/>
        <v>0</v>
      </c>
      <c r="U176" s="287">
        <f>SUM(S176:T176)</f>
        <v>0</v>
      </c>
      <c r="V176" s="287">
        <f t="shared" ref="V176:W176" si="250">SUM(V177:V177)</f>
        <v>0</v>
      </c>
      <c r="W176" s="287">
        <f t="shared" si="250"/>
        <v>0</v>
      </c>
      <c r="X176" s="287">
        <f>SUM(V176:W176)</f>
        <v>0</v>
      </c>
      <c r="Y176" s="287">
        <f t="shared" ref="Y176:Z176" si="251">SUM(Y177:Y177)</f>
        <v>0</v>
      </c>
      <c r="Z176" s="287">
        <f t="shared" si="251"/>
        <v>0</v>
      </c>
      <c r="AA176" s="287">
        <f>SUM(Y176:Z176)</f>
        <v>0</v>
      </c>
      <c r="AB176" s="287">
        <f t="shared" ref="AB176:AC176" si="252">SUM(AB177:AB177)</f>
        <v>0</v>
      </c>
      <c r="AC176" s="287">
        <f t="shared" si="252"/>
        <v>0</v>
      </c>
      <c r="AD176" s="287">
        <f>SUM(AB176:AC176)</f>
        <v>0</v>
      </c>
      <c r="AE176" s="287">
        <f t="shared" si="236"/>
        <v>1357727.0112000001</v>
      </c>
      <c r="AF176" s="287">
        <f t="shared" si="236"/>
        <v>0</v>
      </c>
      <c r="AG176" s="287">
        <f t="shared" si="244"/>
        <v>1357727.0112000001</v>
      </c>
      <c r="AH176" s="287">
        <f>SUM(AH177:AH177)</f>
        <v>1357727.0112000001</v>
      </c>
      <c r="AI176" s="287">
        <f>SUM(AI177:AI177)</f>
        <v>0</v>
      </c>
      <c r="AJ176" s="287">
        <f>SUM(AH176:AI176)</f>
        <v>1357727.0112000001</v>
      </c>
      <c r="AK176" s="287">
        <f>SUM(AK177:AK177)</f>
        <v>0</v>
      </c>
      <c r="AL176" s="287">
        <f>SUM(AL177:AL177)</f>
        <v>0</v>
      </c>
      <c r="AM176" s="268"/>
      <c r="AN176" s="287">
        <f>AK176+AL176</f>
        <v>0</v>
      </c>
      <c r="AO176" s="287">
        <f>SUM(AO177:AO177)</f>
        <v>0</v>
      </c>
      <c r="AP176" s="287">
        <f>SUM(AP177:AP177)</f>
        <v>0</v>
      </c>
      <c r="AQ176" s="287">
        <f>SUM(AO176:AP176)</f>
        <v>0</v>
      </c>
      <c r="AR176" s="267">
        <f t="shared" si="229"/>
        <v>0</v>
      </c>
      <c r="AS176" s="55"/>
      <c r="AT176" s="55"/>
    </row>
    <row r="177" spans="2:46" ht="86.25" customHeight="1" x14ac:dyDescent="0.25">
      <c r="B177" s="71" t="s">
        <v>452</v>
      </c>
      <c r="C177" s="86" t="s">
        <v>804</v>
      </c>
      <c r="D177" s="125"/>
      <c r="E177" s="88" t="s">
        <v>627</v>
      </c>
      <c r="F177" s="1" t="s">
        <v>479</v>
      </c>
      <c r="G177" s="1"/>
      <c r="H177" s="92">
        <v>2025</v>
      </c>
      <c r="I177" s="92">
        <v>2025</v>
      </c>
      <c r="J177" s="149">
        <v>0</v>
      </c>
      <c r="K177" s="150">
        <v>0</v>
      </c>
      <c r="L177" s="391">
        <f>SUM(J177:K177)</f>
        <v>0</v>
      </c>
      <c r="M177" s="149">
        <v>1357727.0112000001</v>
      </c>
      <c r="N177" s="150">
        <v>0</v>
      </c>
      <c r="O177" s="391">
        <f>SUM(M177:N177)</f>
        <v>1357727.0112000001</v>
      </c>
      <c r="P177" s="149">
        <v>0</v>
      </c>
      <c r="Q177" s="150">
        <v>0</v>
      </c>
      <c r="R177" s="391">
        <f>SUM(P177:Q177)</f>
        <v>0</v>
      </c>
      <c r="S177" s="149">
        <v>0</v>
      </c>
      <c r="T177" s="150">
        <v>0</v>
      </c>
      <c r="U177" s="391">
        <f>SUM(S177:T177)</f>
        <v>0</v>
      </c>
      <c r="V177" s="149">
        <v>0</v>
      </c>
      <c r="W177" s="150">
        <v>0</v>
      </c>
      <c r="X177" s="391">
        <f>SUM(V177:W177)</f>
        <v>0</v>
      </c>
      <c r="Y177" s="150">
        <v>0</v>
      </c>
      <c r="Z177" s="150">
        <v>0</v>
      </c>
      <c r="AA177" s="391">
        <f>SUM(Y177:Z177)</f>
        <v>0</v>
      </c>
      <c r="AB177" s="150">
        <v>0</v>
      </c>
      <c r="AC177" s="150">
        <v>0</v>
      </c>
      <c r="AD177" s="391">
        <f>SUM(AB177:AC177)</f>
        <v>0</v>
      </c>
      <c r="AE177" s="149">
        <f t="shared" si="236"/>
        <v>1357727.0112000001</v>
      </c>
      <c r="AF177" s="149">
        <f t="shared" si="236"/>
        <v>0</v>
      </c>
      <c r="AG177" s="391">
        <f t="shared" si="244"/>
        <v>1357727.0112000001</v>
      </c>
      <c r="AH177" s="149">
        <v>1357727.0112000001</v>
      </c>
      <c r="AI177" s="150">
        <v>0</v>
      </c>
      <c r="AJ177" s="391">
        <f>SUM(AH177:AI177)</f>
        <v>1357727.0112000001</v>
      </c>
      <c r="AK177" s="149">
        <v>0</v>
      </c>
      <c r="AL177" s="150">
        <v>0</v>
      </c>
      <c r="AM177" s="134"/>
      <c r="AN177" s="391">
        <f>AK177+AL177</f>
        <v>0</v>
      </c>
      <c r="AO177" s="149">
        <v>0</v>
      </c>
      <c r="AP177" s="150">
        <v>0</v>
      </c>
      <c r="AQ177" s="391">
        <f>SUM(AO177:AP177)</f>
        <v>0</v>
      </c>
      <c r="AR177" s="212">
        <f t="shared" si="229"/>
        <v>0</v>
      </c>
      <c r="AS177" s="55"/>
      <c r="AT177" s="55"/>
    </row>
    <row r="178" spans="2:46" ht="86.25" customHeight="1" x14ac:dyDescent="0.25">
      <c r="B178" s="269" t="s">
        <v>453</v>
      </c>
      <c r="C178" s="334" t="s">
        <v>480</v>
      </c>
      <c r="D178" s="263"/>
      <c r="E178" s="235" t="s">
        <v>110</v>
      </c>
      <c r="F178" s="236" t="s">
        <v>483</v>
      </c>
      <c r="G178" s="236"/>
      <c r="H178" s="235">
        <v>2025</v>
      </c>
      <c r="I178" s="235">
        <v>2026</v>
      </c>
      <c r="J178" s="287">
        <f>SUM(J179:J181)</f>
        <v>0</v>
      </c>
      <c r="K178" s="287">
        <f>SUM(K179:K181)</f>
        <v>0</v>
      </c>
      <c r="L178" s="287">
        <f>SUM(J178:K178)</f>
        <v>0</v>
      </c>
      <c r="M178" s="287">
        <f>SUM(M179:M181)</f>
        <v>5706840.0600000005</v>
      </c>
      <c r="N178" s="287">
        <f>SUM(N179:N181)</f>
        <v>0</v>
      </c>
      <c r="O178" s="287">
        <f>SUM(M178:N178)</f>
        <v>5706840.0600000005</v>
      </c>
      <c r="P178" s="287">
        <f>SUM(P179:P181)</f>
        <v>3217278.96</v>
      </c>
      <c r="Q178" s="287">
        <f>SUM(Q179:Q181)</f>
        <v>0</v>
      </c>
      <c r="R178" s="287">
        <f>SUM(P178:Q178)</f>
        <v>3217278.96</v>
      </c>
      <c r="S178" s="287">
        <f>SUM(S179:S181)</f>
        <v>0</v>
      </c>
      <c r="T178" s="287">
        <f>SUM(T179:T181)</f>
        <v>0</v>
      </c>
      <c r="U178" s="287">
        <f>SUM(S178:T178)</f>
        <v>0</v>
      </c>
      <c r="V178" s="287">
        <f>SUM(V179:V181)</f>
        <v>0</v>
      </c>
      <c r="W178" s="287">
        <f>SUM(W179:W181)</f>
        <v>0</v>
      </c>
      <c r="X178" s="287">
        <f>SUM(V178:W178)</f>
        <v>0</v>
      </c>
      <c r="Y178" s="287">
        <f>SUM(Y179:Y181)</f>
        <v>0</v>
      </c>
      <c r="Z178" s="287">
        <f>SUM(Z179:Z181)</f>
        <v>0</v>
      </c>
      <c r="AA178" s="287">
        <f>SUM(Y178:Z178)</f>
        <v>0</v>
      </c>
      <c r="AB178" s="287">
        <f>SUM(AB179:AB181)</f>
        <v>0</v>
      </c>
      <c r="AC178" s="287">
        <f>SUM(AC179:AC181)</f>
        <v>0</v>
      </c>
      <c r="AD178" s="287">
        <f>SUM(AB178:AC178)</f>
        <v>0</v>
      </c>
      <c r="AE178" s="287">
        <f t="shared" si="236"/>
        <v>8924119.0199999996</v>
      </c>
      <c r="AF178" s="287">
        <f t="shared" si="236"/>
        <v>0</v>
      </c>
      <c r="AG178" s="287">
        <f>SUM(AE178:AF178)</f>
        <v>8924119.0199999996</v>
      </c>
      <c r="AH178" s="287">
        <f>SUM(AH179:AH181)</f>
        <v>8924119.0199999996</v>
      </c>
      <c r="AI178" s="287">
        <f>SUM(AI179:AI181)</f>
        <v>0</v>
      </c>
      <c r="AJ178" s="287">
        <f>SUM(AH178:AI178)</f>
        <v>8924119.0199999996</v>
      </c>
      <c r="AK178" s="287">
        <f>SUM(AK179:AK181)</f>
        <v>0</v>
      </c>
      <c r="AL178" s="287">
        <f>SUM(AL179:AL181)</f>
        <v>0</v>
      </c>
      <c r="AM178" s="268"/>
      <c r="AN178" s="287">
        <f>AK178+AL178</f>
        <v>0</v>
      </c>
      <c r="AO178" s="287">
        <f>SUM(AO179:AO181)</f>
        <v>0</v>
      </c>
      <c r="AP178" s="287">
        <f>SUM(AP179:AP181)</f>
        <v>0</v>
      </c>
      <c r="AQ178" s="287">
        <f>SUM(AO178:AP178)</f>
        <v>0</v>
      </c>
      <c r="AR178" s="267">
        <f t="shared" si="229"/>
        <v>0</v>
      </c>
      <c r="AS178" s="55"/>
      <c r="AT178" s="55"/>
    </row>
    <row r="179" spans="2:46" ht="86.25" customHeight="1" x14ac:dyDescent="0.25">
      <c r="B179" s="71" t="s">
        <v>458</v>
      </c>
      <c r="C179" s="86" t="s">
        <v>805</v>
      </c>
      <c r="D179" s="125"/>
      <c r="E179" s="88" t="s">
        <v>633</v>
      </c>
      <c r="F179" s="1" t="s">
        <v>481</v>
      </c>
      <c r="G179" s="1" t="s">
        <v>451</v>
      </c>
      <c r="H179" s="92">
        <v>2026</v>
      </c>
      <c r="I179" s="92">
        <v>2026</v>
      </c>
      <c r="J179" s="149">
        <v>0</v>
      </c>
      <c r="K179" s="150">
        <v>0</v>
      </c>
      <c r="L179" s="391">
        <f t="shared" ref="L179:L181" si="253">SUM(J179:K179)</f>
        <v>0</v>
      </c>
      <c r="M179" s="149">
        <v>0</v>
      </c>
      <c r="N179" s="150">
        <v>0</v>
      </c>
      <c r="O179" s="391">
        <f t="shared" ref="O179:O181" si="254">SUM(M179:N179)</f>
        <v>0</v>
      </c>
      <c r="P179" s="149">
        <v>3217278.96</v>
      </c>
      <c r="Q179" s="150">
        <v>0</v>
      </c>
      <c r="R179" s="391">
        <f t="shared" ref="R179:R181" si="255">SUM(P179:Q179)</f>
        <v>3217278.96</v>
      </c>
      <c r="S179" s="149">
        <v>0</v>
      </c>
      <c r="T179" s="150">
        <v>0</v>
      </c>
      <c r="U179" s="391">
        <f t="shared" ref="U179:U181" si="256">SUM(S179:T179)</f>
        <v>0</v>
      </c>
      <c r="V179" s="149">
        <v>0</v>
      </c>
      <c r="W179" s="150">
        <v>0</v>
      </c>
      <c r="X179" s="391">
        <f t="shared" ref="X179:X181" si="257">SUM(V179:W179)</f>
        <v>0</v>
      </c>
      <c r="Y179" s="150">
        <v>0</v>
      </c>
      <c r="Z179" s="150">
        <v>0</v>
      </c>
      <c r="AA179" s="391">
        <f t="shared" ref="AA179:AA181" si="258">SUM(Y179:Z179)</f>
        <v>0</v>
      </c>
      <c r="AB179" s="150">
        <v>0</v>
      </c>
      <c r="AC179" s="150">
        <v>0</v>
      </c>
      <c r="AD179" s="391">
        <f t="shared" ref="AD179:AD181" si="259">SUM(AB179:AC179)</f>
        <v>0</v>
      </c>
      <c r="AE179" s="149">
        <f t="shared" ref="AE179:AF195" si="260">J179+M179+P179+S179+V179+Y179+AB179</f>
        <v>3217278.96</v>
      </c>
      <c r="AF179" s="149">
        <f t="shared" si="260"/>
        <v>0</v>
      </c>
      <c r="AG179" s="391">
        <f t="shared" ref="AG179:AG181" si="261">SUM(AE179:AF179)</f>
        <v>3217278.96</v>
      </c>
      <c r="AH179" s="149">
        <v>3217278.96</v>
      </c>
      <c r="AI179" s="150">
        <v>0</v>
      </c>
      <c r="AJ179" s="391">
        <f t="shared" ref="AJ179:AJ181" si="262">SUM(AH179:AI179)</f>
        <v>3217278.96</v>
      </c>
      <c r="AK179" s="149">
        <v>0</v>
      </c>
      <c r="AL179" s="150">
        <v>0</v>
      </c>
      <c r="AM179" s="134"/>
      <c r="AN179" s="391">
        <f t="shared" ref="AN179:AN181" si="263">AK179+AL179</f>
        <v>0</v>
      </c>
      <c r="AO179" s="149">
        <v>0</v>
      </c>
      <c r="AP179" s="150">
        <v>0</v>
      </c>
      <c r="AQ179" s="391">
        <f t="shared" ref="AQ179:AQ181" si="264">SUM(AO179:AP179)</f>
        <v>0</v>
      </c>
      <c r="AR179" s="212">
        <f t="shared" si="229"/>
        <v>0</v>
      </c>
      <c r="AS179" s="55"/>
      <c r="AT179" s="55"/>
    </row>
    <row r="180" spans="2:46" ht="86.25" customHeight="1" x14ac:dyDescent="0.25">
      <c r="B180" s="71" t="s">
        <v>459</v>
      </c>
      <c r="C180" s="86" t="s">
        <v>806</v>
      </c>
      <c r="D180" s="125"/>
      <c r="E180" s="88" t="s">
        <v>634</v>
      </c>
      <c r="F180" s="1" t="s">
        <v>482</v>
      </c>
      <c r="G180" s="1"/>
      <c r="H180" s="92">
        <v>2025</v>
      </c>
      <c r="I180" s="92">
        <v>2025</v>
      </c>
      <c r="J180" s="149">
        <v>0</v>
      </c>
      <c r="K180" s="150">
        <v>0</v>
      </c>
      <c r="L180" s="391">
        <f t="shared" si="253"/>
        <v>0</v>
      </c>
      <c r="M180" s="149">
        <v>4289705.28</v>
      </c>
      <c r="N180" s="150">
        <v>0</v>
      </c>
      <c r="O180" s="391">
        <f t="shared" si="254"/>
        <v>4289705.28</v>
      </c>
      <c r="P180" s="149">
        <v>0</v>
      </c>
      <c r="Q180" s="150">
        <v>0</v>
      </c>
      <c r="R180" s="391">
        <f t="shared" si="255"/>
        <v>0</v>
      </c>
      <c r="S180" s="149">
        <v>0</v>
      </c>
      <c r="T180" s="150">
        <v>0</v>
      </c>
      <c r="U180" s="391">
        <f t="shared" si="256"/>
        <v>0</v>
      </c>
      <c r="V180" s="149">
        <v>0</v>
      </c>
      <c r="W180" s="150">
        <v>0</v>
      </c>
      <c r="X180" s="391">
        <f t="shared" si="257"/>
        <v>0</v>
      </c>
      <c r="Y180" s="150">
        <v>0</v>
      </c>
      <c r="Z180" s="150">
        <v>0</v>
      </c>
      <c r="AA180" s="391">
        <f t="shared" si="258"/>
        <v>0</v>
      </c>
      <c r="AB180" s="150">
        <v>0</v>
      </c>
      <c r="AC180" s="150">
        <v>0</v>
      </c>
      <c r="AD180" s="391">
        <f t="shared" si="259"/>
        <v>0</v>
      </c>
      <c r="AE180" s="149">
        <f t="shared" si="260"/>
        <v>4289705.28</v>
      </c>
      <c r="AF180" s="149">
        <f t="shared" si="260"/>
        <v>0</v>
      </c>
      <c r="AG180" s="391">
        <f t="shared" si="261"/>
        <v>4289705.28</v>
      </c>
      <c r="AH180" s="149">
        <v>4289705.28</v>
      </c>
      <c r="AI180" s="150">
        <v>0</v>
      </c>
      <c r="AJ180" s="391">
        <f t="shared" si="262"/>
        <v>4289705.28</v>
      </c>
      <c r="AK180" s="149">
        <v>0</v>
      </c>
      <c r="AL180" s="150">
        <v>0</v>
      </c>
      <c r="AM180" s="134"/>
      <c r="AN180" s="391">
        <f t="shared" si="263"/>
        <v>0</v>
      </c>
      <c r="AO180" s="149">
        <v>0</v>
      </c>
      <c r="AP180" s="150">
        <v>0</v>
      </c>
      <c r="AQ180" s="391">
        <f t="shared" si="264"/>
        <v>0</v>
      </c>
      <c r="AR180" s="212">
        <f t="shared" si="229"/>
        <v>0</v>
      </c>
      <c r="AS180" s="55"/>
      <c r="AT180" s="55"/>
    </row>
    <row r="181" spans="2:46" ht="86.25" customHeight="1" x14ac:dyDescent="0.25">
      <c r="B181" s="71" t="s">
        <v>460</v>
      </c>
      <c r="C181" s="86" t="s">
        <v>807</v>
      </c>
      <c r="D181" s="125"/>
      <c r="E181" s="88" t="s">
        <v>485</v>
      </c>
      <c r="F181" s="1" t="s">
        <v>79</v>
      </c>
      <c r="G181" s="1"/>
      <c r="H181" s="92">
        <v>2025</v>
      </c>
      <c r="I181" s="92">
        <v>2025</v>
      </c>
      <c r="J181" s="149">
        <v>0</v>
      </c>
      <c r="K181" s="150">
        <v>0</v>
      </c>
      <c r="L181" s="391">
        <f t="shared" si="253"/>
        <v>0</v>
      </c>
      <c r="M181" s="149">
        <v>1417134.78</v>
      </c>
      <c r="N181" s="150">
        <v>0</v>
      </c>
      <c r="O181" s="391">
        <f t="shared" si="254"/>
        <v>1417134.78</v>
      </c>
      <c r="P181" s="149">
        <v>0</v>
      </c>
      <c r="Q181" s="150">
        <v>0</v>
      </c>
      <c r="R181" s="391">
        <f t="shared" si="255"/>
        <v>0</v>
      </c>
      <c r="S181" s="149">
        <v>0</v>
      </c>
      <c r="T181" s="150">
        <v>0</v>
      </c>
      <c r="U181" s="391">
        <f t="shared" si="256"/>
        <v>0</v>
      </c>
      <c r="V181" s="149">
        <v>0</v>
      </c>
      <c r="W181" s="150">
        <v>0</v>
      </c>
      <c r="X181" s="391">
        <f t="shared" si="257"/>
        <v>0</v>
      </c>
      <c r="Y181" s="150">
        <v>0</v>
      </c>
      <c r="Z181" s="150">
        <v>0</v>
      </c>
      <c r="AA181" s="391">
        <f t="shared" si="258"/>
        <v>0</v>
      </c>
      <c r="AB181" s="150">
        <v>0</v>
      </c>
      <c r="AC181" s="150">
        <v>0</v>
      </c>
      <c r="AD181" s="391">
        <f t="shared" si="259"/>
        <v>0</v>
      </c>
      <c r="AE181" s="149">
        <f t="shared" si="260"/>
        <v>1417134.78</v>
      </c>
      <c r="AF181" s="149">
        <f t="shared" si="260"/>
        <v>0</v>
      </c>
      <c r="AG181" s="391">
        <f t="shared" si="261"/>
        <v>1417134.78</v>
      </c>
      <c r="AH181" s="149">
        <v>1417134.78</v>
      </c>
      <c r="AI181" s="150">
        <v>0</v>
      </c>
      <c r="AJ181" s="391">
        <f t="shared" si="262"/>
        <v>1417134.78</v>
      </c>
      <c r="AK181" s="149">
        <v>0</v>
      </c>
      <c r="AL181" s="150">
        <v>0</v>
      </c>
      <c r="AM181" s="134"/>
      <c r="AN181" s="391">
        <f t="shared" si="263"/>
        <v>0</v>
      </c>
      <c r="AO181" s="149">
        <v>0</v>
      </c>
      <c r="AP181" s="150">
        <v>0</v>
      </c>
      <c r="AQ181" s="391">
        <f t="shared" si="264"/>
        <v>0</v>
      </c>
      <c r="AR181" s="212">
        <f t="shared" si="229"/>
        <v>0</v>
      </c>
      <c r="AS181" s="55"/>
      <c r="AT181" s="55"/>
    </row>
    <row r="182" spans="2:46" ht="86.25" customHeight="1" x14ac:dyDescent="0.25">
      <c r="B182" s="269" t="s">
        <v>454</v>
      </c>
      <c r="C182" s="334" t="s">
        <v>484</v>
      </c>
      <c r="D182" s="263"/>
      <c r="E182" s="235" t="s">
        <v>636</v>
      </c>
      <c r="F182" s="236" t="s">
        <v>490</v>
      </c>
      <c r="G182" s="236" t="s">
        <v>489</v>
      </c>
      <c r="H182" s="235">
        <v>2025</v>
      </c>
      <c r="I182" s="235">
        <v>2030</v>
      </c>
      <c r="J182" s="287">
        <f>SUM(J183:J188)</f>
        <v>0</v>
      </c>
      <c r="K182" s="287">
        <f>SUM(K183:K188)</f>
        <v>0</v>
      </c>
      <c r="L182" s="287">
        <f>SUM(J182:K182)</f>
        <v>0</v>
      </c>
      <c r="M182" s="287">
        <f>SUM(M183:M188)</f>
        <v>226287.8352</v>
      </c>
      <c r="N182" s="287">
        <f>SUM(N183:N188)</f>
        <v>0</v>
      </c>
      <c r="O182" s="287">
        <f>SUM(M182:N182)</f>
        <v>226287.8352</v>
      </c>
      <c r="P182" s="287">
        <f>SUM(P183:P188)</f>
        <v>1370418.3696000001</v>
      </c>
      <c r="Q182" s="287">
        <f>SUM(Q183:Q188)</f>
        <v>0</v>
      </c>
      <c r="R182" s="287">
        <f>SUM(P182:Q182)</f>
        <v>1370418.3696000001</v>
      </c>
      <c r="S182" s="287">
        <f>SUM(S183:S188)</f>
        <v>1695531.4992</v>
      </c>
      <c r="T182" s="287">
        <f>SUM(T183:T188)</f>
        <v>0</v>
      </c>
      <c r="U182" s="287">
        <f>SUM(S182:T182)</f>
        <v>1695531.4992</v>
      </c>
      <c r="V182" s="287">
        <f>SUM(V183:V188)</f>
        <v>2410482.3791999999</v>
      </c>
      <c r="W182" s="287">
        <f>SUM(W183:W188)</f>
        <v>0</v>
      </c>
      <c r="X182" s="287">
        <f>SUM(V182:W182)</f>
        <v>2410482.3791999999</v>
      </c>
      <c r="Y182" s="287">
        <f>SUM(Y183:Y188)</f>
        <v>2410482.3791999999</v>
      </c>
      <c r="Z182" s="287">
        <f>SUM(Z183:Z188)</f>
        <v>0</v>
      </c>
      <c r="AA182" s="287">
        <f>SUM(Y182:Z182)</f>
        <v>2410482.3791999999</v>
      </c>
      <c r="AB182" s="287">
        <f>SUM(AB183:AB188)</f>
        <v>2410482.3791999999</v>
      </c>
      <c r="AC182" s="287">
        <f>SUM(AC183:AC188)</f>
        <v>0</v>
      </c>
      <c r="AD182" s="287">
        <f>SUM(AB182:AC182)</f>
        <v>2410482.3791999999</v>
      </c>
      <c r="AE182" s="287">
        <f t="shared" si="260"/>
        <v>10523684.841600001</v>
      </c>
      <c r="AF182" s="287">
        <f t="shared" si="260"/>
        <v>0</v>
      </c>
      <c r="AG182" s="287">
        <f>SUM(AE182:AF182)</f>
        <v>10523684.841600001</v>
      </c>
      <c r="AH182" s="287">
        <f>SUM(AH183:AH188)</f>
        <v>1596706.2047999999</v>
      </c>
      <c r="AI182" s="287">
        <f>SUM(AI183:AI188)</f>
        <v>0</v>
      </c>
      <c r="AJ182" s="287">
        <f>SUM(AH182:AI182)</f>
        <v>1596706.2047999999</v>
      </c>
      <c r="AK182" s="287">
        <f>SUM(AK183:AK188)</f>
        <v>0</v>
      </c>
      <c r="AL182" s="287">
        <f>SUM(AL183:AL188)</f>
        <v>0</v>
      </c>
      <c r="AM182" s="268"/>
      <c r="AN182" s="287">
        <f>AK182+AL182</f>
        <v>0</v>
      </c>
      <c r="AO182" s="287">
        <f>SUM(AO183:AO188)</f>
        <v>8926978.6368000004</v>
      </c>
      <c r="AP182" s="287">
        <f>SUM(AP183:AP188)</f>
        <v>0</v>
      </c>
      <c r="AQ182" s="287">
        <f>SUM(AO182:AP182)</f>
        <v>8926978.6368000004</v>
      </c>
      <c r="AR182" s="267">
        <f t="shared" si="229"/>
        <v>0</v>
      </c>
      <c r="AS182" s="55"/>
      <c r="AT182" s="55"/>
    </row>
    <row r="183" spans="2:46" ht="86.25" customHeight="1" x14ac:dyDescent="0.25">
      <c r="B183" s="71" t="s">
        <v>461</v>
      </c>
      <c r="C183" s="86" t="s">
        <v>808</v>
      </c>
      <c r="D183" s="125"/>
      <c r="E183" s="88" t="s">
        <v>264</v>
      </c>
      <c r="F183" s="1" t="s">
        <v>486</v>
      </c>
      <c r="G183" s="1"/>
      <c r="H183" s="92">
        <v>2026</v>
      </c>
      <c r="I183" s="92">
        <v>2026</v>
      </c>
      <c r="J183" s="149">
        <v>0</v>
      </c>
      <c r="K183" s="150">
        <v>0</v>
      </c>
      <c r="L183" s="391">
        <f t="shared" ref="L183:L188" si="265">SUM(J183:K183)</f>
        <v>0</v>
      </c>
      <c r="M183" s="149">
        <v>0</v>
      </c>
      <c r="N183" s="150">
        <v>0</v>
      </c>
      <c r="O183" s="391">
        <f t="shared" ref="O183:O188" si="266">SUM(M183:N183)</f>
        <v>0</v>
      </c>
      <c r="P183" s="149">
        <v>389837.75040000002</v>
      </c>
      <c r="Q183" s="150">
        <v>0</v>
      </c>
      <c r="R183" s="391">
        <f t="shared" ref="R183:R188" si="267">SUM(P183:Q183)</f>
        <v>389837.75040000002</v>
      </c>
      <c r="S183" s="149">
        <v>0</v>
      </c>
      <c r="T183" s="150">
        <v>0</v>
      </c>
      <c r="U183" s="391">
        <f t="shared" ref="U183:U188" si="268">SUM(S183:T183)</f>
        <v>0</v>
      </c>
      <c r="V183" s="149">
        <v>0</v>
      </c>
      <c r="W183" s="150">
        <v>0</v>
      </c>
      <c r="X183" s="391">
        <f t="shared" ref="X183:X188" si="269">SUM(V183:W183)</f>
        <v>0</v>
      </c>
      <c r="Y183" s="150">
        <v>0</v>
      </c>
      <c r="Z183" s="150">
        <v>0</v>
      </c>
      <c r="AA183" s="391">
        <f t="shared" ref="AA183:AA188" si="270">SUM(Y183:Z183)</f>
        <v>0</v>
      </c>
      <c r="AB183" s="150">
        <v>0</v>
      </c>
      <c r="AC183" s="150">
        <v>0</v>
      </c>
      <c r="AD183" s="391">
        <f t="shared" ref="AD183:AD188" si="271">SUM(AB183:AC183)</f>
        <v>0</v>
      </c>
      <c r="AE183" s="149">
        <f t="shared" si="260"/>
        <v>389837.75040000002</v>
      </c>
      <c r="AF183" s="149">
        <f t="shared" si="260"/>
        <v>0</v>
      </c>
      <c r="AG183" s="391">
        <f t="shared" ref="AG183:AG188" si="272">SUM(AE183:AF183)</f>
        <v>389837.75040000002</v>
      </c>
      <c r="AH183" s="149">
        <v>389837.75040000002</v>
      </c>
      <c r="AI183" s="150">
        <v>0</v>
      </c>
      <c r="AJ183" s="391">
        <f t="shared" ref="AJ183:AJ188" si="273">SUM(AH183:AI183)</f>
        <v>389837.75040000002</v>
      </c>
      <c r="AK183" s="149">
        <v>0</v>
      </c>
      <c r="AL183" s="150">
        <v>0</v>
      </c>
      <c r="AM183" s="134"/>
      <c r="AN183" s="391">
        <f t="shared" ref="AN183:AN188" si="274">AK183+AL183</f>
        <v>0</v>
      </c>
      <c r="AO183" s="149">
        <v>0</v>
      </c>
      <c r="AP183" s="150">
        <v>0</v>
      </c>
      <c r="AQ183" s="391">
        <f t="shared" ref="AQ183:AQ188" si="275">SUM(AO183:AP183)</f>
        <v>0</v>
      </c>
      <c r="AR183" s="390">
        <f t="shared" si="229"/>
        <v>0</v>
      </c>
      <c r="AS183" s="55"/>
      <c r="AT183" s="55"/>
    </row>
    <row r="184" spans="2:46" ht="86.25" customHeight="1" x14ac:dyDescent="0.25">
      <c r="B184" s="71" t="s">
        <v>462</v>
      </c>
      <c r="C184" s="86" t="s">
        <v>809</v>
      </c>
      <c r="D184" s="125"/>
      <c r="E184" s="88" t="s">
        <v>485</v>
      </c>
      <c r="F184" s="1" t="s">
        <v>79</v>
      </c>
      <c r="G184" s="1"/>
      <c r="H184" s="92">
        <v>2026</v>
      </c>
      <c r="I184" s="92">
        <v>2030</v>
      </c>
      <c r="J184" s="149">
        <v>0</v>
      </c>
      <c r="K184" s="150">
        <v>0</v>
      </c>
      <c r="L184" s="391">
        <f t="shared" si="265"/>
        <v>0</v>
      </c>
      <c r="M184" s="149">
        <v>0</v>
      </c>
      <c r="N184" s="150">
        <v>0</v>
      </c>
      <c r="O184" s="391">
        <f t="shared" si="266"/>
        <v>0</v>
      </c>
      <c r="P184" s="149">
        <v>301717.11360000004</v>
      </c>
      <c r="Q184" s="150">
        <v>0</v>
      </c>
      <c r="R184" s="391">
        <f t="shared" si="267"/>
        <v>301717.11360000004</v>
      </c>
      <c r="S184" s="149">
        <v>301717.11360000004</v>
      </c>
      <c r="T184" s="150">
        <v>0</v>
      </c>
      <c r="U184" s="391">
        <f t="shared" si="268"/>
        <v>301717.11360000004</v>
      </c>
      <c r="V184" s="149">
        <v>301717.11360000004</v>
      </c>
      <c r="W184" s="150">
        <v>0</v>
      </c>
      <c r="X184" s="391">
        <f t="shared" si="269"/>
        <v>301717.11360000004</v>
      </c>
      <c r="Y184" s="150">
        <v>301717.11360000004</v>
      </c>
      <c r="Z184" s="150">
        <v>0</v>
      </c>
      <c r="AA184" s="391">
        <f t="shared" si="270"/>
        <v>301717.11360000004</v>
      </c>
      <c r="AB184" s="150">
        <v>301717.11360000004</v>
      </c>
      <c r="AC184" s="150">
        <v>0</v>
      </c>
      <c r="AD184" s="391">
        <f t="shared" si="271"/>
        <v>301717.11360000004</v>
      </c>
      <c r="AE184" s="149">
        <f t="shared" si="260"/>
        <v>1508585.5680000002</v>
      </c>
      <c r="AF184" s="149">
        <f t="shared" si="260"/>
        <v>0</v>
      </c>
      <c r="AG184" s="391">
        <f t="shared" si="272"/>
        <v>1508585.5680000002</v>
      </c>
      <c r="AH184" s="149">
        <v>301717.11360000004</v>
      </c>
      <c r="AI184" s="150">
        <v>0</v>
      </c>
      <c r="AJ184" s="391">
        <f t="shared" si="273"/>
        <v>301717.11360000004</v>
      </c>
      <c r="AK184" s="149">
        <v>0</v>
      </c>
      <c r="AL184" s="150">
        <v>0</v>
      </c>
      <c r="AM184" s="134"/>
      <c r="AN184" s="391">
        <f t="shared" si="274"/>
        <v>0</v>
      </c>
      <c r="AO184" s="149">
        <v>1206868.4544000002</v>
      </c>
      <c r="AP184" s="150">
        <v>0</v>
      </c>
      <c r="AQ184" s="391">
        <f t="shared" si="275"/>
        <v>1206868.4544000002</v>
      </c>
      <c r="AR184" s="390">
        <f t="shared" si="229"/>
        <v>0</v>
      </c>
      <c r="AS184" s="55"/>
      <c r="AT184" s="55"/>
    </row>
    <row r="185" spans="2:46" ht="86.25" customHeight="1" x14ac:dyDescent="0.25">
      <c r="B185" s="71" t="s">
        <v>463</v>
      </c>
      <c r="C185" s="86" t="s">
        <v>810</v>
      </c>
      <c r="D185" s="125"/>
      <c r="E185" s="88"/>
      <c r="F185" s="1" t="s">
        <v>487</v>
      </c>
      <c r="G185" s="1"/>
      <c r="H185" s="92">
        <v>2026</v>
      </c>
      <c r="I185" s="92">
        <v>2030</v>
      </c>
      <c r="J185" s="149">
        <v>0</v>
      </c>
      <c r="K185" s="150">
        <v>0</v>
      </c>
      <c r="L185" s="391">
        <f t="shared" si="265"/>
        <v>0</v>
      </c>
      <c r="M185" s="149">
        <v>0</v>
      </c>
      <c r="N185" s="150">
        <v>0</v>
      </c>
      <c r="O185" s="391">
        <f t="shared" si="266"/>
        <v>0</v>
      </c>
      <c r="P185" s="149">
        <v>452575.6704</v>
      </c>
      <c r="Q185" s="150">
        <v>0</v>
      </c>
      <c r="R185" s="391">
        <f t="shared" si="267"/>
        <v>452575.6704</v>
      </c>
      <c r="S185" s="149">
        <v>452575.6704</v>
      </c>
      <c r="T185" s="150">
        <v>0</v>
      </c>
      <c r="U185" s="391">
        <f t="shared" si="268"/>
        <v>452575.6704</v>
      </c>
      <c r="V185" s="149">
        <v>452575.6704</v>
      </c>
      <c r="W185" s="150">
        <v>0</v>
      </c>
      <c r="X185" s="391">
        <f t="shared" si="269"/>
        <v>452575.6704</v>
      </c>
      <c r="Y185" s="150">
        <v>452575.6704</v>
      </c>
      <c r="Z185" s="150">
        <v>0</v>
      </c>
      <c r="AA185" s="391">
        <f t="shared" si="270"/>
        <v>452575.6704</v>
      </c>
      <c r="AB185" s="150">
        <v>452575.6704</v>
      </c>
      <c r="AC185" s="150">
        <v>0</v>
      </c>
      <c r="AD185" s="391">
        <f t="shared" si="271"/>
        <v>452575.6704</v>
      </c>
      <c r="AE185" s="149">
        <f t="shared" si="260"/>
        <v>2262878.352</v>
      </c>
      <c r="AF185" s="149">
        <f t="shared" si="260"/>
        <v>0</v>
      </c>
      <c r="AG185" s="391">
        <f t="shared" si="272"/>
        <v>2262878.352</v>
      </c>
      <c r="AH185" s="149">
        <v>452575.6704</v>
      </c>
      <c r="AI185" s="150">
        <v>0</v>
      </c>
      <c r="AJ185" s="391">
        <f t="shared" si="273"/>
        <v>452575.6704</v>
      </c>
      <c r="AK185" s="149">
        <v>0</v>
      </c>
      <c r="AL185" s="150">
        <v>0</v>
      </c>
      <c r="AM185" s="134"/>
      <c r="AN185" s="391">
        <f t="shared" si="274"/>
        <v>0</v>
      </c>
      <c r="AO185" s="149">
        <v>1810302.6816</v>
      </c>
      <c r="AP185" s="150">
        <v>0</v>
      </c>
      <c r="AQ185" s="391">
        <f t="shared" si="275"/>
        <v>1810302.6816</v>
      </c>
      <c r="AR185" s="390">
        <f t="shared" si="229"/>
        <v>0</v>
      </c>
      <c r="AS185" s="55"/>
      <c r="AT185" s="55"/>
    </row>
    <row r="186" spans="2:46" ht="86.25" customHeight="1" x14ac:dyDescent="0.25">
      <c r="B186" s="71" t="s">
        <v>464</v>
      </c>
      <c r="C186" s="86" t="s">
        <v>811</v>
      </c>
      <c r="D186" s="125"/>
      <c r="E186" s="88" t="s">
        <v>635</v>
      </c>
      <c r="F186" s="1" t="s">
        <v>488</v>
      </c>
      <c r="G186" s="1"/>
      <c r="H186" s="92">
        <v>2025</v>
      </c>
      <c r="I186" s="92">
        <v>2030</v>
      </c>
      <c r="J186" s="149">
        <v>0</v>
      </c>
      <c r="K186" s="150">
        <v>0</v>
      </c>
      <c r="L186" s="391">
        <f t="shared" si="265"/>
        <v>0</v>
      </c>
      <c r="M186" s="149">
        <v>226287.8352</v>
      </c>
      <c r="N186" s="150">
        <v>0</v>
      </c>
      <c r="O186" s="391">
        <f t="shared" si="266"/>
        <v>226287.8352</v>
      </c>
      <c r="P186" s="149">
        <v>226287.8352</v>
      </c>
      <c r="Q186" s="150">
        <v>0</v>
      </c>
      <c r="R186" s="391">
        <f t="shared" si="267"/>
        <v>226287.8352</v>
      </c>
      <c r="S186" s="149">
        <v>226287.8352</v>
      </c>
      <c r="T186" s="150">
        <v>0</v>
      </c>
      <c r="U186" s="391">
        <f t="shared" si="268"/>
        <v>226287.8352</v>
      </c>
      <c r="V186" s="149">
        <v>226287.8352</v>
      </c>
      <c r="W186" s="150">
        <v>0</v>
      </c>
      <c r="X186" s="391">
        <f t="shared" si="269"/>
        <v>226287.8352</v>
      </c>
      <c r="Y186" s="150">
        <v>226287.8352</v>
      </c>
      <c r="Z186" s="150">
        <v>0</v>
      </c>
      <c r="AA186" s="391">
        <f t="shared" si="270"/>
        <v>226287.8352</v>
      </c>
      <c r="AB186" s="150">
        <v>226287.8352</v>
      </c>
      <c r="AC186" s="150">
        <v>0</v>
      </c>
      <c r="AD186" s="391">
        <f t="shared" si="271"/>
        <v>226287.8352</v>
      </c>
      <c r="AE186" s="149">
        <f t="shared" si="260"/>
        <v>1357727.0112000001</v>
      </c>
      <c r="AF186" s="149">
        <f t="shared" si="260"/>
        <v>0</v>
      </c>
      <c r="AG186" s="391">
        <f t="shared" si="272"/>
        <v>1357727.0112000001</v>
      </c>
      <c r="AH186" s="149">
        <v>452575.6704</v>
      </c>
      <c r="AI186" s="150">
        <v>0</v>
      </c>
      <c r="AJ186" s="391">
        <f t="shared" si="273"/>
        <v>452575.6704</v>
      </c>
      <c r="AK186" s="149">
        <v>0</v>
      </c>
      <c r="AL186" s="150">
        <v>0</v>
      </c>
      <c r="AM186" s="134"/>
      <c r="AN186" s="391">
        <f t="shared" si="274"/>
        <v>0</v>
      </c>
      <c r="AO186" s="149">
        <v>905151.34080000001</v>
      </c>
      <c r="AP186" s="150">
        <v>0</v>
      </c>
      <c r="AQ186" s="391">
        <f t="shared" si="275"/>
        <v>905151.34080000001</v>
      </c>
      <c r="AR186" s="390">
        <f t="shared" si="229"/>
        <v>0</v>
      </c>
      <c r="AS186" s="55"/>
      <c r="AT186" s="55"/>
    </row>
    <row r="187" spans="2:46" ht="86.25" customHeight="1" x14ac:dyDescent="0.25">
      <c r="B187" s="71" t="s">
        <v>465</v>
      </c>
      <c r="C187" s="86" t="s">
        <v>812</v>
      </c>
      <c r="D187" s="125"/>
      <c r="E187" s="88" t="s">
        <v>485</v>
      </c>
      <c r="F187" s="1" t="s">
        <v>79</v>
      </c>
      <c r="G187" s="1" t="s">
        <v>489</v>
      </c>
      <c r="H187" s="92">
        <v>2028</v>
      </c>
      <c r="I187" s="92">
        <v>2030</v>
      </c>
      <c r="J187" s="149">
        <v>0</v>
      </c>
      <c r="K187" s="150">
        <v>0</v>
      </c>
      <c r="L187" s="391">
        <f t="shared" si="265"/>
        <v>0</v>
      </c>
      <c r="M187" s="149">
        <v>0</v>
      </c>
      <c r="N187" s="150">
        <v>0</v>
      </c>
      <c r="O187" s="391">
        <f t="shared" si="266"/>
        <v>0</v>
      </c>
      <c r="P187" s="149">
        <v>0</v>
      </c>
      <c r="Q187" s="150">
        <v>0</v>
      </c>
      <c r="R187" s="391">
        <f t="shared" si="267"/>
        <v>0</v>
      </c>
      <c r="S187" s="149">
        <v>0</v>
      </c>
      <c r="T187" s="150">
        <v>0</v>
      </c>
      <c r="U187" s="391">
        <f t="shared" si="268"/>
        <v>0</v>
      </c>
      <c r="V187" s="149">
        <v>714950.88</v>
      </c>
      <c r="W187" s="150">
        <v>0</v>
      </c>
      <c r="X187" s="391">
        <f t="shared" si="269"/>
        <v>714950.88</v>
      </c>
      <c r="Y187" s="150">
        <v>714950.88</v>
      </c>
      <c r="Z187" s="150">
        <v>0</v>
      </c>
      <c r="AA187" s="391">
        <f t="shared" si="270"/>
        <v>714950.88</v>
      </c>
      <c r="AB187" s="150">
        <v>714950.88</v>
      </c>
      <c r="AC187" s="150">
        <v>0</v>
      </c>
      <c r="AD187" s="391">
        <f t="shared" si="271"/>
        <v>714950.88</v>
      </c>
      <c r="AE187" s="149">
        <f t="shared" si="260"/>
        <v>2144852.64</v>
      </c>
      <c r="AF187" s="149">
        <f t="shared" si="260"/>
        <v>0</v>
      </c>
      <c r="AG187" s="391">
        <f t="shared" si="272"/>
        <v>2144852.64</v>
      </c>
      <c r="AH187" s="149">
        <v>0</v>
      </c>
      <c r="AI187" s="150">
        <v>0</v>
      </c>
      <c r="AJ187" s="391">
        <f t="shared" si="273"/>
        <v>0</v>
      </c>
      <c r="AK187" s="149">
        <v>0</v>
      </c>
      <c r="AL187" s="150">
        <v>0</v>
      </c>
      <c r="AM187" s="134"/>
      <c r="AN187" s="391">
        <f t="shared" si="274"/>
        <v>0</v>
      </c>
      <c r="AO187" s="149">
        <v>2144852.64</v>
      </c>
      <c r="AP187" s="150">
        <v>0</v>
      </c>
      <c r="AQ187" s="391">
        <f t="shared" si="275"/>
        <v>2144852.64</v>
      </c>
      <c r="AR187" s="390">
        <f t="shared" si="229"/>
        <v>0</v>
      </c>
      <c r="AS187" s="55"/>
      <c r="AT187" s="55"/>
    </row>
    <row r="188" spans="2:46" ht="86.25" customHeight="1" x14ac:dyDescent="0.25">
      <c r="B188" s="71" t="s">
        <v>466</v>
      </c>
      <c r="C188" s="86" t="s">
        <v>813</v>
      </c>
      <c r="D188" s="125"/>
      <c r="E188" s="88" t="s">
        <v>485</v>
      </c>
      <c r="F188" s="1" t="s">
        <v>79</v>
      </c>
      <c r="G188" s="1"/>
      <c r="H188" s="92">
        <v>2027</v>
      </c>
      <c r="I188" s="92">
        <v>2030</v>
      </c>
      <c r="J188" s="149">
        <v>0</v>
      </c>
      <c r="K188" s="150">
        <v>0</v>
      </c>
      <c r="L188" s="391">
        <f t="shared" si="265"/>
        <v>0</v>
      </c>
      <c r="M188" s="149">
        <v>0</v>
      </c>
      <c r="N188" s="150">
        <v>0</v>
      </c>
      <c r="O188" s="391">
        <f t="shared" si="266"/>
        <v>0</v>
      </c>
      <c r="P188" s="149">
        <v>0</v>
      </c>
      <c r="Q188" s="150">
        <v>0</v>
      </c>
      <c r="R188" s="391">
        <f t="shared" si="267"/>
        <v>0</v>
      </c>
      <c r="S188" s="149">
        <v>714950.88</v>
      </c>
      <c r="T188" s="150">
        <v>0</v>
      </c>
      <c r="U188" s="391">
        <f t="shared" si="268"/>
        <v>714950.88</v>
      </c>
      <c r="V188" s="149">
        <v>714950.88</v>
      </c>
      <c r="W188" s="150">
        <v>0</v>
      </c>
      <c r="X188" s="391">
        <f t="shared" si="269"/>
        <v>714950.88</v>
      </c>
      <c r="Y188" s="150">
        <v>714950.88</v>
      </c>
      <c r="Z188" s="150">
        <v>0</v>
      </c>
      <c r="AA188" s="391">
        <f t="shared" si="270"/>
        <v>714950.88</v>
      </c>
      <c r="AB188" s="150">
        <v>714950.88</v>
      </c>
      <c r="AC188" s="150">
        <v>0</v>
      </c>
      <c r="AD188" s="391">
        <f t="shared" si="271"/>
        <v>714950.88</v>
      </c>
      <c r="AE188" s="149">
        <f t="shared" si="260"/>
        <v>2859803.52</v>
      </c>
      <c r="AF188" s="149">
        <f t="shared" si="260"/>
        <v>0</v>
      </c>
      <c r="AG188" s="391">
        <f t="shared" si="272"/>
        <v>2859803.52</v>
      </c>
      <c r="AH188" s="149">
        <v>0</v>
      </c>
      <c r="AI188" s="150">
        <v>0</v>
      </c>
      <c r="AJ188" s="391">
        <f t="shared" si="273"/>
        <v>0</v>
      </c>
      <c r="AK188" s="149">
        <v>0</v>
      </c>
      <c r="AL188" s="150">
        <v>0</v>
      </c>
      <c r="AM188" s="134"/>
      <c r="AN188" s="391">
        <f t="shared" si="274"/>
        <v>0</v>
      </c>
      <c r="AO188" s="149">
        <v>2859803.52</v>
      </c>
      <c r="AP188" s="150">
        <v>0</v>
      </c>
      <c r="AQ188" s="391">
        <f t="shared" si="275"/>
        <v>2859803.52</v>
      </c>
      <c r="AR188" s="390">
        <f t="shared" si="229"/>
        <v>0</v>
      </c>
      <c r="AS188" s="55"/>
      <c r="AT188" s="55"/>
    </row>
    <row r="189" spans="2:46" ht="86.25" customHeight="1" x14ac:dyDescent="0.25">
      <c r="B189" s="269" t="s">
        <v>455</v>
      </c>
      <c r="C189" s="334" t="s">
        <v>491</v>
      </c>
      <c r="D189" s="263"/>
      <c r="E189" s="235" t="s">
        <v>638</v>
      </c>
      <c r="F189" s="236" t="s">
        <v>497</v>
      </c>
      <c r="G189" s="236" t="s">
        <v>496</v>
      </c>
      <c r="H189" s="235">
        <v>2024</v>
      </c>
      <c r="I189" s="235">
        <v>2030</v>
      </c>
      <c r="J189" s="287">
        <f>SUM(J190:J194)</f>
        <v>18000000</v>
      </c>
      <c r="K189" s="287">
        <f>SUM(K190:K194)</f>
        <v>0</v>
      </c>
      <c r="L189" s="287">
        <f>SUM(J189:K189)</f>
        <v>18000000</v>
      </c>
      <c r="M189" s="287">
        <f>SUM(M190:M194)</f>
        <v>18000000</v>
      </c>
      <c r="N189" s="287">
        <f>SUM(N190:N194)</f>
        <v>0</v>
      </c>
      <c r="O189" s="287">
        <f>SUM(M189:N189)</f>
        <v>18000000</v>
      </c>
      <c r="P189" s="287">
        <f>SUM(P190:P194)</f>
        <v>19957792.829999998</v>
      </c>
      <c r="Q189" s="287">
        <f>SUM(Q190:Q194)</f>
        <v>0</v>
      </c>
      <c r="R189" s="287">
        <f>SUM(P189:Q189)</f>
        <v>19957792.829999998</v>
      </c>
      <c r="S189" s="287">
        <f>SUM(S190:S194)</f>
        <v>19798205.579999998</v>
      </c>
      <c r="T189" s="287">
        <f>SUM(T190:T194)</f>
        <v>0</v>
      </c>
      <c r="U189" s="287">
        <f>SUM(S189:T189)</f>
        <v>19798205.579999998</v>
      </c>
      <c r="V189" s="287">
        <f>SUM(V190:V194)</f>
        <v>19798205.579999998</v>
      </c>
      <c r="W189" s="287">
        <f>SUM(W190:W194)</f>
        <v>0</v>
      </c>
      <c r="X189" s="287">
        <f>SUM(V189:W189)</f>
        <v>19798205.579999998</v>
      </c>
      <c r="Y189" s="287">
        <f>SUM(Y190:Y194)</f>
        <v>19798205.579999998</v>
      </c>
      <c r="Z189" s="287">
        <f>SUM(Z190:Z194)</f>
        <v>0</v>
      </c>
      <c r="AA189" s="287">
        <f>SUM(Y189:Z189)</f>
        <v>19798205.579999998</v>
      </c>
      <c r="AB189" s="287">
        <f>SUM(AB190:AB194)</f>
        <v>19798205.579999998</v>
      </c>
      <c r="AC189" s="287">
        <f>SUM(AC190:AC194)</f>
        <v>0</v>
      </c>
      <c r="AD189" s="287">
        <f>SUM(AB189:AC189)</f>
        <v>19798205.579999998</v>
      </c>
      <c r="AE189" s="287">
        <f t="shared" si="260"/>
        <v>135150615.14999998</v>
      </c>
      <c r="AF189" s="287">
        <f t="shared" si="260"/>
        <v>0</v>
      </c>
      <c r="AG189" s="287">
        <f>SUM(AE189:AF189)</f>
        <v>135150615.14999998</v>
      </c>
      <c r="AH189" s="287">
        <f>SUM(AH190:AH194)</f>
        <v>55357792.829999998</v>
      </c>
      <c r="AI189" s="287">
        <f>SUM(AI190:AI194)</f>
        <v>0</v>
      </c>
      <c r="AJ189" s="287">
        <f>SUM(AH189:AI189)</f>
        <v>55357792.829999998</v>
      </c>
      <c r="AK189" s="287">
        <f>SUM(AK190:AK194)</f>
        <v>3000000</v>
      </c>
      <c r="AL189" s="287">
        <f>SUM(AL190:AL194)</f>
        <v>0</v>
      </c>
      <c r="AM189" s="268"/>
      <c r="AN189" s="287">
        <f>AK189+AL189</f>
        <v>3000000</v>
      </c>
      <c r="AO189" s="287">
        <f>SUM(AO190:AO194)</f>
        <v>76792822.319999993</v>
      </c>
      <c r="AP189" s="287">
        <f>SUM(AP190:AP194)</f>
        <v>0</v>
      </c>
      <c r="AQ189" s="287">
        <f>SUM(AO189:AP189)</f>
        <v>76792822.319999993</v>
      </c>
      <c r="AR189" s="267">
        <f t="shared" si="229"/>
        <v>0</v>
      </c>
      <c r="AS189" s="55"/>
      <c r="AT189" s="55"/>
    </row>
    <row r="190" spans="2:46" ht="86.25" customHeight="1" x14ac:dyDescent="0.25">
      <c r="B190" s="71" t="s">
        <v>467</v>
      </c>
      <c r="C190" s="86" t="s">
        <v>814</v>
      </c>
      <c r="D190" s="125"/>
      <c r="E190" s="88" t="s">
        <v>110</v>
      </c>
      <c r="F190" s="1" t="s">
        <v>492</v>
      </c>
      <c r="G190" s="1"/>
      <c r="H190" s="92">
        <v>2026</v>
      </c>
      <c r="I190" s="92">
        <v>2030</v>
      </c>
      <c r="J190" s="149">
        <v>0</v>
      </c>
      <c r="K190" s="150">
        <v>0</v>
      </c>
      <c r="L190" s="391">
        <f t="shared" ref="L190:L194" si="276">SUM(J190:K190)</f>
        <v>0</v>
      </c>
      <c r="M190" s="149">
        <v>0</v>
      </c>
      <c r="N190" s="150">
        <v>0</v>
      </c>
      <c r="O190" s="391">
        <f t="shared" ref="O190:O194" si="277">SUM(M190:N190)</f>
        <v>0</v>
      </c>
      <c r="P190" s="149">
        <v>1198205.58</v>
      </c>
      <c r="Q190" s="150">
        <v>0</v>
      </c>
      <c r="R190" s="391">
        <f t="shared" ref="R190:R194" si="278">SUM(P190:Q190)</f>
        <v>1198205.58</v>
      </c>
      <c r="S190" s="149">
        <v>1198205.58</v>
      </c>
      <c r="T190" s="150">
        <v>0</v>
      </c>
      <c r="U190" s="391">
        <f t="shared" ref="U190:U194" si="279">SUM(S190:T190)</f>
        <v>1198205.58</v>
      </c>
      <c r="V190" s="149">
        <v>1198205.58</v>
      </c>
      <c r="W190" s="150">
        <v>0</v>
      </c>
      <c r="X190" s="391">
        <f t="shared" ref="X190:X194" si="280">SUM(V190:W190)</f>
        <v>1198205.58</v>
      </c>
      <c r="Y190" s="150">
        <v>1198205.58</v>
      </c>
      <c r="Z190" s="150">
        <v>0</v>
      </c>
      <c r="AA190" s="391">
        <f t="shared" ref="AA190:AA194" si="281">SUM(Y190:Z190)</f>
        <v>1198205.58</v>
      </c>
      <c r="AB190" s="150">
        <v>1198205.58</v>
      </c>
      <c r="AC190" s="150">
        <v>0</v>
      </c>
      <c r="AD190" s="391">
        <f t="shared" ref="AD190:AD194" si="282">SUM(AB190:AC190)</f>
        <v>1198205.58</v>
      </c>
      <c r="AE190" s="149">
        <f t="shared" si="260"/>
        <v>5991027.9000000004</v>
      </c>
      <c r="AF190" s="149">
        <f t="shared" si="260"/>
        <v>0</v>
      </c>
      <c r="AG190" s="391">
        <f t="shared" ref="AG190:AG194" si="283">SUM(AE190:AF190)</f>
        <v>5991027.9000000004</v>
      </c>
      <c r="AH190" s="149">
        <v>1198205.58</v>
      </c>
      <c r="AI190" s="150">
        <v>0</v>
      </c>
      <c r="AJ190" s="391">
        <f t="shared" ref="AJ190:AJ194" si="284">SUM(AH190:AI190)</f>
        <v>1198205.58</v>
      </c>
      <c r="AK190" s="149">
        <v>0</v>
      </c>
      <c r="AL190" s="150">
        <v>0</v>
      </c>
      <c r="AM190" s="134"/>
      <c r="AN190" s="391">
        <f t="shared" ref="AN190:AN194" si="285">AK190+AL190</f>
        <v>0</v>
      </c>
      <c r="AO190" s="149">
        <v>4792822.32</v>
      </c>
      <c r="AP190" s="150"/>
      <c r="AQ190" s="391">
        <f t="shared" ref="AQ190:AQ194" si="286">SUM(AO190:AP190)</f>
        <v>4792822.32</v>
      </c>
      <c r="AR190" s="212">
        <f t="shared" si="229"/>
        <v>0</v>
      </c>
      <c r="AS190" s="55"/>
      <c r="AT190" s="55"/>
    </row>
    <row r="191" spans="2:46" ht="86.25" customHeight="1" x14ac:dyDescent="0.25">
      <c r="B191" s="71" t="s">
        <v>468</v>
      </c>
      <c r="C191" s="86" t="s">
        <v>493</v>
      </c>
      <c r="D191" s="125"/>
      <c r="E191" s="88" t="s">
        <v>637</v>
      </c>
      <c r="F191" s="1" t="s">
        <v>494</v>
      </c>
      <c r="G191" s="1"/>
      <c r="H191" s="92">
        <v>2026</v>
      </c>
      <c r="I191" s="92">
        <v>2026</v>
      </c>
      <c r="J191" s="149">
        <v>0</v>
      </c>
      <c r="K191" s="150">
        <v>0</v>
      </c>
      <c r="L191" s="391">
        <f t="shared" si="276"/>
        <v>0</v>
      </c>
      <c r="M191" s="149">
        <v>0</v>
      </c>
      <c r="N191" s="150">
        <v>0</v>
      </c>
      <c r="O191" s="391">
        <f t="shared" si="277"/>
        <v>0</v>
      </c>
      <c r="P191" s="149">
        <v>159587.25</v>
      </c>
      <c r="Q191" s="150">
        <v>0</v>
      </c>
      <c r="R191" s="391">
        <f t="shared" si="278"/>
        <v>159587.25</v>
      </c>
      <c r="S191" s="149">
        <v>0</v>
      </c>
      <c r="T191" s="150">
        <v>0</v>
      </c>
      <c r="U191" s="391">
        <f t="shared" si="279"/>
        <v>0</v>
      </c>
      <c r="V191" s="149">
        <v>0</v>
      </c>
      <c r="W191" s="150">
        <v>0</v>
      </c>
      <c r="X191" s="391">
        <f t="shared" si="280"/>
        <v>0</v>
      </c>
      <c r="Y191" s="150">
        <v>0</v>
      </c>
      <c r="Z191" s="150">
        <v>0</v>
      </c>
      <c r="AA191" s="391">
        <f t="shared" si="281"/>
        <v>0</v>
      </c>
      <c r="AB191" s="150">
        <v>0</v>
      </c>
      <c r="AC191" s="150">
        <v>0</v>
      </c>
      <c r="AD191" s="391">
        <f t="shared" si="282"/>
        <v>0</v>
      </c>
      <c r="AE191" s="149">
        <f t="shared" si="260"/>
        <v>159587.25</v>
      </c>
      <c r="AF191" s="149">
        <f t="shared" si="260"/>
        <v>0</v>
      </c>
      <c r="AG191" s="391">
        <f t="shared" si="283"/>
        <v>159587.25</v>
      </c>
      <c r="AH191" s="149">
        <v>159587.25</v>
      </c>
      <c r="AI191" s="150">
        <v>0</v>
      </c>
      <c r="AJ191" s="391">
        <f t="shared" si="284"/>
        <v>159587.25</v>
      </c>
      <c r="AK191" s="149">
        <v>0</v>
      </c>
      <c r="AL191" s="150">
        <v>0</v>
      </c>
      <c r="AM191" s="134"/>
      <c r="AN191" s="391">
        <f t="shared" si="285"/>
        <v>0</v>
      </c>
      <c r="AO191" s="149">
        <v>0</v>
      </c>
      <c r="AP191" s="150"/>
      <c r="AQ191" s="391">
        <f t="shared" si="286"/>
        <v>0</v>
      </c>
      <c r="AR191" s="212">
        <f t="shared" si="229"/>
        <v>0</v>
      </c>
      <c r="AS191" s="55"/>
      <c r="AT191" s="55"/>
    </row>
    <row r="192" spans="2:46" ht="86.25" customHeight="1" x14ac:dyDescent="0.25">
      <c r="B192" s="71" t="s">
        <v>469</v>
      </c>
      <c r="C192" s="86" t="s">
        <v>815</v>
      </c>
      <c r="D192" s="125"/>
      <c r="E192" s="88" t="s">
        <v>291</v>
      </c>
      <c r="F192" s="1" t="s">
        <v>291</v>
      </c>
      <c r="G192" s="1" t="s">
        <v>291</v>
      </c>
      <c r="H192" s="92">
        <v>2026</v>
      </c>
      <c r="I192" s="92">
        <v>2030</v>
      </c>
      <c r="J192" s="149">
        <v>0</v>
      </c>
      <c r="K192" s="150">
        <v>0</v>
      </c>
      <c r="L192" s="391">
        <f t="shared" si="276"/>
        <v>0</v>
      </c>
      <c r="M192" s="149">
        <v>0</v>
      </c>
      <c r="N192" s="150">
        <v>0</v>
      </c>
      <c r="O192" s="391">
        <f t="shared" si="277"/>
        <v>0</v>
      </c>
      <c r="P192" s="149">
        <v>600000</v>
      </c>
      <c r="Q192" s="150">
        <v>0</v>
      </c>
      <c r="R192" s="391">
        <f t="shared" si="278"/>
        <v>600000</v>
      </c>
      <c r="S192" s="149">
        <v>600000</v>
      </c>
      <c r="T192" s="150">
        <v>0</v>
      </c>
      <c r="U192" s="391">
        <f t="shared" si="279"/>
        <v>600000</v>
      </c>
      <c r="V192" s="149">
        <v>600000</v>
      </c>
      <c r="W192" s="150">
        <v>0</v>
      </c>
      <c r="X192" s="391">
        <f t="shared" si="280"/>
        <v>600000</v>
      </c>
      <c r="Y192" s="150">
        <v>600000</v>
      </c>
      <c r="Z192" s="150">
        <v>0</v>
      </c>
      <c r="AA192" s="391">
        <f t="shared" si="281"/>
        <v>600000</v>
      </c>
      <c r="AB192" s="150">
        <v>600000</v>
      </c>
      <c r="AC192" s="150">
        <v>0</v>
      </c>
      <c r="AD192" s="391">
        <f t="shared" si="282"/>
        <v>600000</v>
      </c>
      <c r="AE192" s="149">
        <f t="shared" si="260"/>
        <v>3000000</v>
      </c>
      <c r="AF192" s="149">
        <f t="shared" si="260"/>
        <v>0</v>
      </c>
      <c r="AG192" s="391">
        <f t="shared" si="283"/>
        <v>3000000</v>
      </c>
      <c r="AH192" s="149">
        <v>0</v>
      </c>
      <c r="AI192" s="150">
        <v>0</v>
      </c>
      <c r="AJ192" s="391">
        <f t="shared" si="284"/>
        <v>0</v>
      </c>
      <c r="AK192" s="149">
        <v>3000000</v>
      </c>
      <c r="AL192" s="150">
        <v>0</v>
      </c>
      <c r="AM192" s="134"/>
      <c r="AN192" s="391">
        <f t="shared" si="285"/>
        <v>3000000</v>
      </c>
      <c r="AO192" s="149">
        <v>0</v>
      </c>
      <c r="AP192" s="150"/>
      <c r="AQ192" s="391">
        <f t="shared" si="286"/>
        <v>0</v>
      </c>
      <c r="AR192" s="212">
        <f t="shared" si="229"/>
        <v>0</v>
      </c>
      <c r="AS192" s="55"/>
      <c r="AT192" s="55"/>
    </row>
    <row r="193" spans="2:46" ht="86.25" customHeight="1" x14ac:dyDescent="0.25">
      <c r="B193" s="222" t="s">
        <v>470</v>
      </c>
      <c r="C193" s="209" t="s">
        <v>816</v>
      </c>
      <c r="D193" s="223"/>
      <c r="E193" s="210" t="s">
        <v>639</v>
      </c>
      <c r="F193" s="208" t="s">
        <v>495</v>
      </c>
      <c r="G193" s="208" t="s">
        <v>383</v>
      </c>
      <c r="H193" s="92">
        <v>2024</v>
      </c>
      <c r="I193" s="92">
        <v>2030</v>
      </c>
      <c r="J193" s="392">
        <v>0</v>
      </c>
      <c r="K193" s="393">
        <v>0</v>
      </c>
      <c r="L193" s="394">
        <f t="shared" si="276"/>
        <v>0</v>
      </c>
      <c r="M193" s="392">
        <v>0</v>
      </c>
      <c r="N193" s="393">
        <v>0</v>
      </c>
      <c r="O193" s="394">
        <f t="shared" si="277"/>
        <v>0</v>
      </c>
      <c r="P193" s="392">
        <v>0</v>
      </c>
      <c r="Q193" s="393">
        <v>0</v>
      </c>
      <c r="R193" s="394">
        <f t="shared" si="278"/>
        <v>0</v>
      </c>
      <c r="S193" s="392">
        <v>0</v>
      </c>
      <c r="T193" s="393">
        <v>0</v>
      </c>
      <c r="U193" s="394">
        <f t="shared" si="279"/>
        <v>0</v>
      </c>
      <c r="V193" s="392">
        <v>0</v>
      </c>
      <c r="W193" s="393">
        <v>0</v>
      </c>
      <c r="X193" s="394">
        <f t="shared" si="280"/>
        <v>0</v>
      </c>
      <c r="Y193" s="393">
        <v>0</v>
      </c>
      <c r="Z193" s="393">
        <v>0</v>
      </c>
      <c r="AA193" s="394">
        <f t="shared" si="281"/>
        <v>0</v>
      </c>
      <c r="AB193" s="393">
        <v>0</v>
      </c>
      <c r="AC193" s="393">
        <v>0</v>
      </c>
      <c r="AD193" s="394">
        <f t="shared" si="282"/>
        <v>0</v>
      </c>
      <c r="AE193" s="392">
        <f t="shared" si="260"/>
        <v>0</v>
      </c>
      <c r="AF193" s="392">
        <f t="shared" si="260"/>
        <v>0</v>
      </c>
      <c r="AG193" s="394">
        <f t="shared" si="283"/>
        <v>0</v>
      </c>
      <c r="AH193" s="392">
        <v>0</v>
      </c>
      <c r="AI193" s="393">
        <v>0</v>
      </c>
      <c r="AJ193" s="394">
        <f t="shared" si="284"/>
        <v>0</v>
      </c>
      <c r="AK193" s="392">
        <v>0</v>
      </c>
      <c r="AL193" s="393">
        <v>0</v>
      </c>
      <c r="AM193" s="220"/>
      <c r="AN193" s="394">
        <f t="shared" si="285"/>
        <v>0</v>
      </c>
      <c r="AO193" s="392">
        <v>0</v>
      </c>
      <c r="AP193" s="393"/>
      <c r="AQ193" s="394">
        <f t="shared" si="286"/>
        <v>0</v>
      </c>
      <c r="AR193" s="212">
        <f t="shared" si="229"/>
        <v>0</v>
      </c>
      <c r="AS193" s="55"/>
      <c r="AT193" s="55"/>
    </row>
    <row r="194" spans="2:46" ht="86.25" customHeight="1" x14ac:dyDescent="0.25">
      <c r="B194" s="71" t="s">
        <v>471</v>
      </c>
      <c r="C194" s="86" t="s">
        <v>817</v>
      </c>
      <c r="D194" s="125"/>
      <c r="E194" s="88" t="s">
        <v>639</v>
      </c>
      <c r="F194" s="1" t="s">
        <v>291</v>
      </c>
      <c r="G194" s="1" t="s">
        <v>255</v>
      </c>
      <c r="H194" s="92">
        <v>2024</v>
      </c>
      <c r="I194" s="92">
        <v>2030</v>
      </c>
      <c r="J194" s="149">
        <v>18000000</v>
      </c>
      <c r="K194" s="150">
        <v>0</v>
      </c>
      <c r="L194" s="391">
        <f t="shared" si="276"/>
        <v>18000000</v>
      </c>
      <c r="M194" s="149">
        <v>18000000</v>
      </c>
      <c r="N194" s="150">
        <v>0</v>
      </c>
      <c r="O194" s="391">
        <f t="shared" si="277"/>
        <v>18000000</v>
      </c>
      <c r="P194" s="149">
        <v>18000000</v>
      </c>
      <c r="Q194" s="150">
        <v>0</v>
      </c>
      <c r="R194" s="391">
        <f t="shared" si="278"/>
        <v>18000000</v>
      </c>
      <c r="S194" s="149">
        <v>18000000</v>
      </c>
      <c r="T194" s="150">
        <v>0</v>
      </c>
      <c r="U194" s="391">
        <f t="shared" si="279"/>
        <v>18000000</v>
      </c>
      <c r="V194" s="149">
        <v>18000000</v>
      </c>
      <c r="W194" s="150">
        <v>0</v>
      </c>
      <c r="X194" s="391">
        <f t="shared" si="280"/>
        <v>18000000</v>
      </c>
      <c r="Y194" s="150">
        <v>18000000</v>
      </c>
      <c r="Z194" s="150">
        <v>0</v>
      </c>
      <c r="AA194" s="391">
        <f t="shared" si="281"/>
        <v>18000000</v>
      </c>
      <c r="AB194" s="150">
        <v>18000000</v>
      </c>
      <c r="AC194" s="150">
        <v>0</v>
      </c>
      <c r="AD194" s="391">
        <f t="shared" si="282"/>
        <v>18000000</v>
      </c>
      <c r="AE194" s="149">
        <f t="shared" si="260"/>
        <v>126000000</v>
      </c>
      <c r="AF194" s="149">
        <f t="shared" si="260"/>
        <v>0</v>
      </c>
      <c r="AG194" s="391">
        <f t="shared" si="283"/>
        <v>126000000</v>
      </c>
      <c r="AH194" s="149">
        <v>54000000</v>
      </c>
      <c r="AI194" s="150">
        <v>0</v>
      </c>
      <c r="AJ194" s="391">
        <f t="shared" si="284"/>
        <v>54000000</v>
      </c>
      <c r="AK194" s="149">
        <v>0</v>
      </c>
      <c r="AL194" s="150">
        <v>0</v>
      </c>
      <c r="AM194" s="134"/>
      <c r="AN194" s="391">
        <f t="shared" si="285"/>
        <v>0</v>
      </c>
      <c r="AO194" s="149">
        <v>72000000</v>
      </c>
      <c r="AP194" s="150"/>
      <c r="AQ194" s="391">
        <f t="shared" si="286"/>
        <v>72000000</v>
      </c>
      <c r="AR194" s="212">
        <f t="shared" si="229"/>
        <v>0</v>
      </c>
      <c r="AS194" s="55"/>
      <c r="AT194" s="55"/>
    </row>
    <row r="195" spans="2:46" ht="117" customHeight="1" x14ac:dyDescent="0.25">
      <c r="B195" s="269" t="s">
        <v>456</v>
      </c>
      <c r="C195" s="334" t="s">
        <v>498</v>
      </c>
      <c r="D195" s="263"/>
      <c r="E195" s="235" t="s">
        <v>640</v>
      </c>
      <c r="F195" s="236" t="s">
        <v>502</v>
      </c>
      <c r="G195" s="236" t="s">
        <v>506</v>
      </c>
      <c r="H195" s="235">
        <v>2024</v>
      </c>
      <c r="I195" s="235">
        <v>2030</v>
      </c>
      <c r="J195" s="287">
        <f>SUM(J196:J199)</f>
        <v>16292962.047</v>
      </c>
      <c r="K195" s="287">
        <f>SUM(K196:K199)</f>
        <v>0</v>
      </c>
      <c r="L195" s="287">
        <f>SUM(J195:K195)</f>
        <v>16292962.047</v>
      </c>
      <c r="M195" s="287">
        <f>SUM(M196:M199)</f>
        <v>16292962.047</v>
      </c>
      <c r="N195" s="287">
        <f>SUM(N196:N199)</f>
        <v>0</v>
      </c>
      <c r="O195" s="287">
        <f>SUM(M195:N195)</f>
        <v>16292962.047</v>
      </c>
      <c r="P195" s="287">
        <f>SUM(P196:P199)</f>
        <v>16292962.047</v>
      </c>
      <c r="Q195" s="287">
        <f>SUM(Q196:Q199)</f>
        <v>0</v>
      </c>
      <c r="R195" s="287">
        <f>SUM(P195:Q195)</f>
        <v>16292962.047</v>
      </c>
      <c r="S195" s="287">
        <f>SUM(S196:S199)</f>
        <v>16292962.047</v>
      </c>
      <c r="T195" s="287">
        <f>SUM(T196:T199)</f>
        <v>0</v>
      </c>
      <c r="U195" s="287">
        <f>SUM(S195:T195)</f>
        <v>16292962.047</v>
      </c>
      <c r="V195" s="287">
        <f>SUM(V196:V199)</f>
        <v>16292962.047</v>
      </c>
      <c r="W195" s="287">
        <f>SUM(W196:W199)</f>
        <v>0</v>
      </c>
      <c r="X195" s="287">
        <f>SUM(V195:W195)</f>
        <v>16292962.047</v>
      </c>
      <c r="Y195" s="287">
        <f>SUM(Y196:Y199)</f>
        <v>16292962.047</v>
      </c>
      <c r="Z195" s="287">
        <f>SUM(Z196:Z199)</f>
        <v>0</v>
      </c>
      <c r="AA195" s="287">
        <f>SUM(Y195:Z195)</f>
        <v>16292962.047</v>
      </c>
      <c r="AB195" s="287">
        <f>SUM(AB196:AB199)</f>
        <v>16292962.047</v>
      </c>
      <c r="AC195" s="287">
        <f>SUM(AC196:AC199)</f>
        <v>0</v>
      </c>
      <c r="AD195" s="287">
        <f>SUM(AB195:AC195)</f>
        <v>16292962.047</v>
      </c>
      <c r="AE195" s="287">
        <f t="shared" si="260"/>
        <v>114050734.32900001</v>
      </c>
      <c r="AF195" s="287">
        <f t="shared" si="260"/>
        <v>0</v>
      </c>
      <c r="AG195" s="287">
        <f>SUM(AE195:AF195)</f>
        <v>114050734.32900001</v>
      </c>
      <c r="AH195" s="287">
        <f>SUM(AH196:AH199)</f>
        <v>48230886.141000003</v>
      </c>
      <c r="AI195" s="287">
        <f>SUM(AI196:AI199)</f>
        <v>0</v>
      </c>
      <c r="AJ195" s="287">
        <f>SUM(AH195:AI195)</f>
        <v>48230886.141000003</v>
      </c>
      <c r="AK195" s="287">
        <f>SUM(AK196:AK199)</f>
        <v>0</v>
      </c>
      <c r="AL195" s="287">
        <f>SUM(AL196:AL199)</f>
        <v>0</v>
      </c>
      <c r="AM195" s="268"/>
      <c r="AN195" s="287">
        <f>AK195+AL195</f>
        <v>0</v>
      </c>
      <c r="AO195" s="287">
        <f>SUM(AO196:AO199)</f>
        <v>64307848.188000001</v>
      </c>
      <c r="AP195" s="287">
        <f>SUM(AP196:AP199)</f>
        <v>0</v>
      </c>
      <c r="AQ195" s="287">
        <f>SUM(AO195:AP195)</f>
        <v>64307848.188000001</v>
      </c>
      <c r="AR195" s="267">
        <f t="shared" si="229"/>
        <v>-1512000.0000000149</v>
      </c>
      <c r="AS195" s="55"/>
      <c r="AT195" s="55"/>
    </row>
    <row r="196" spans="2:46" ht="93.75" customHeight="1" x14ac:dyDescent="0.25">
      <c r="B196" s="71" t="s">
        <v>472</v>
      </c>
      <c r="C196" s="86" t="s">
        <v>818</v>
      </c>
      <c r="D196" s="125"/>
      <c r="E196" s="88" t="s">
        <v>642</v>
      </c>
      <c r="F196" s="1" t="s">
        <v>499</v>
      </c>
      <c r="G196" s="1" t="s">
        <v>500</v>
      </c>
      <c r="H196" s="92">
        <v>2024</v>
      </c>
      <c r="I196" s="92">
        <v>2030</v>
      </c>
      <c r="J196" s="149">
        <v>2160000</v>
      </c>
      <c r="K196" s="149">
        <v>0</v>
      </c>
      <c r="L196" s="391">
        <f t="shared" ref="L196:L199" si="287">SUM(J196:K196)</f>
        <v>2160000</v>
      </c>
      <c r="M196" s="149">
        <v>2160000</v>
      </c>
      <c r="N196" s="149">
        <v>0</v>
      </c>
      <c r="O196" s="391">
        <f t="shared" ref="O196:O199" si="288">SUM(M196:N196)</f>
        <v>2160000</v>
      </c>
      <c r="P196" s="149">
        <v>2160000</v>
      </c>
      <c r="Q196" s="149">
        <v>0</v>
      </c>
      <c r="R196" s="391">
        <f t="shared" ref="R196:R199" si="289">SUM(P196:Q196)</f>
        <v>2160000</v>
      </c>
      <c r="S196" s="149">
        <v>2160000</v>
      </c>
      <c r="T196" s="149">
        <v>0</v>
      </c>
      <c r="U196" s="391">
        <f t="shared" ref="U196:U199" si="290">SUM(S196:T196)</f>
        <v>2160000</v>
      </c>
      <c r="V196" s="149">
        <v>2160000</v>
      </c>
      <c r="W196" s="149">
        <v>0</v>
      </c>
      <c r="X196" s="391">
        <f t="shared" ref="X196:X199" si="291">SUM(V196:W196)</f>
        <v>2160000</v>
      </c>
      <c r="Y196" s="149">
        <v>2160000</v>
      </c>
      <c r="Z196" s="149">
        <v>0</v>
      </c>
      <c r="AA196" s="391">
        <f t="shared" ref="AA196:AA199" si="292">SUM(Y196:Z196)</f>
        <v>2160000</v>
      </c>
      <c r="AB196" s="149">
        <v>2160000</v>
      </c>
      <c r="AC196" s="149">
        <v>0</v>
      </c>
      <c r="AD196" s="391">
        <f t="shared" ref="AD196:AD199" si="293">SUM(AB196:AC196)</f>
        <v>2160000</v>
      </c>
      <c r="AE196" s="149">
        <f t="shared" ref="AE196:AF203" si="294">J196+M196+P196+S196+V196+Y196+AB196</f>
        <v>15120000</v>
      </c>
      <c r="AF196" s="149">
        <f t="shared" si="294"/>
        <v>0</v>
      </c>
      <c r="AG196" s="391">
        <f t="shared" ref="AG196:AG199" si="295">SUM(AE196:AF196)</f>
        <v>15120000</v>
      </c>
      <c r="AH196" s="149">
        <v>6480000</v>
      </c>
      <c r="AI196" s="149">
        <v>0</v>
      </c>
      <c r="AJ196" s="391">
        <f t="shared" ref="AJ196:AJ199" si="296">SUM(AH196:AI196)</f>
        <v>6480000</v>
      </c>
      <c r="AK196" s="149">
        <v>0</v>
      </c>
      <c r="AL196" s="149">
        <v>0</v>
      </c>
      <c r="AM196" s="135"/>
      <c r="AN196" s="391">
        <f t="shared" ref="AN196:AN199" si="297">AK196+AL196</f>
        <v>0</v>
      </c>
      <c r="AO196" s="149">
        <v>8640000</v>
      </c>
      <c r="AP196" s="149">
        <v>0</v>
      </c>
      <c r="AQ196" s="391">
        <f t="shared" ref="AQ196:AQ199" si="298">SUM(AO196:AP196)</f>
        <v>8640000</v>
      </c>
      <c r="AR196" s="395">
        <f t="shared" si="229"/>
        <v>0</v>
      </c>
      <c r="AS196" s="55"/>
      <c r="AT196" s="55"/>
    </row>
    <row r="197" spans="2:46" ht="86.25" customHeight="1" x14ac:dyDescent="0.25">
      <c r="B197" s="71" t="s">
        <v>473</v>
      </c>
      <c r="C197" s="86" t="s">
        <v>819</v>
      </c>
      <c r="D197" s="125"/>
      <c r="E197" s="88" t="s">
        <v>643</v>
      </c>
      <c r="F197" s="1" t="s">
        <v>820</v>
      </c>
      <c r="G197" s="1" t="s">
        <v>501</v>
      </c>
      <c r="H197" s="92">
        <v>2024</v>
      </c>
      <c r="I197" s="92">
        <v>2030</v>
      </c>
      <c r="J197" s="149">
        <v>1916962.047</v>
      </c>
      <c r="K197" s="149">
        <v>0</v>
      </c>
      <c r="L197" s="391">
        <f t="shared" si="287"/>
        <v>1916962.047</v>
      </c>
      <c r="M197" s="149">
        <v>1916962.047</v>
      </c>
      <c r="N197" s="149">
        <v>0</v>
      </c>
      <c r="O197" s="391">
        <f t="shared" si="288"/>
        <v>1916962.047</v>
      </c>
      <c r="P197" s="149">
        <v>1916962.047</v>
      </c>
      <c r="Q197" s="149">
        <v>0</v>
      </c>
      <c r="R197" s="391">
        <f t="shared" si="289"/>
        <v>1916962.047</v>
      </c>
      <c r="S197" s="149">
        <v>1916962.047</v>
      </c>
      <c r="T197" s="149">
        <v>0</v>
      </c>
      <c r="U197" s="391">
        <f t="shared" si="290"/>
        <v>1916962.047</v>
      </c>
      <c r="V197" s="149">
        <v>1916962.047</v>
      </c>
      <c r="W197" s="149">
        <v>0</v>
      </c>
      <c r="X197" s="391">
        <f t="shared" si="291"/>
        <v>1916962.047</v>
      </c>
      <c r="Y197" s="149">
        <v>1916962.047</v>
      </c>
      <c r="Z197" s="149">
        <v>0</v>
      </c>
      <c r="AA197" s="391">
        <f t="shared" si="292"/>
        <v>1916962.047</v>
      </c>
      <c r="AB197" s="149">
        <v>1916962.047</v>
      </c>
      <c r="AC197" s="149">
        <v>0</v>
      </c>
      <c r="AD197" s="391">
        <f t="shared" si="293"/>
        <v>1916962.047</v>
      </c>
      <c r="AE197" s="149">
        <f t="shared" si="294"/>
        <v>13418734.329</v>
      </c>
      <c r="AF197" s="149">
        <f t="shared" si="294"/>
        <v>0</v>
      </c>
      <c r="AG197" s="391">
        <f t="shared" si="295"/>
        <v>13418734.329</v>
      </c>
      <c r="AH197" s="149">
        <v>5750886.1409999998</v>
      </c>
      <c r="AI197" s="149">
        <v>0</v>
      </c>
      <c r="AJ197" s="391">
        <f t="shared" si="296"/>
        <v>5750886.1409999998</v>
      </c>
      <c r="AK197" s="149">
        <v>0</v>
      </c>
      <c r="AL197" s="149">
        <v>0</v>
      </c>
      <c r="AM197" s="135"/>
      <c r="AN197" s="391">
        <f t="shared" si="297"/>
        <v>0</v>
      </c>
      <c r="AO197" s="149">
        <v>7667848.1880000001</v>
      </c>
      <c r="AP197" s="149">
        <v>0</v>
      </c>
      <c r="AQ197" s="391">
        <f t="shared" si="298"/>
        <v>7667848.1880000001</v>
      </c>
      <c r="AR197" s="395">
        <f t="shared" si="229"/>
        <v>0</v>
      </c>
      <c r="AS197" s="55"/>
      <c r="AT197" s="55"/>
    </row>
    <row r="198" spans="2:46" ht="86.25" customHeight="1" x14ac:dyDescent="0.25">
      <c r="B198" s="71" t="s">
        <v>474</v>
      </c>
      <c r="C198" s="86" t="s">
        <v>821</v>
      </c>
      <c r="D198" s="125"/>
      <c r="E198" s="88" t="s">
        <v>641</v>
      </c>
      <c r="F198" s="1" t="s">
        <v>503</v>
      </c>
      <c r="G198" s="1" t="s">
        <v>291</v>
      </c>
      <c r="H198" s="92">
        <v>2024</v>
      </c>
      <c r="I198" s="92">
        <v>2030</v>
      </c>
      <c r="J198" s="149">
        <v>216000</v>
      </c>
      <c r="K198" s="150">
        <v>0</v>
      </c>
      <c r="L198" s="391">
        <f t="shared" si="287"/>
        <v>216000</v>
      </c>
      <c r="M198" s="149">
        <v>216000</v>
      </c>
      <c r="N198" s="150">
        <v>0</v>
      </c>
      <c r="O198" s="391">
        <f t="shared" si="288"/>
        <v>216000</v>
      </c>
      <c r="P198" s="149">
        <v>216000</v>
      </c>
      <c r="Q198" s="150">
        <v>0</v>
      </c>
      <c r="R198" s="391">
        <f t="shared" si="289"/>
        <v>216000</v>
      </c>
      <c r="S198" s="149">
        <v>216000</v>
      </c>
      <c r="T198" s="150">
        <v>0</v>
      </c>
      <c r="U198" s="391">
        <f t="shared" si="290"/>
        <v>216000</v>
      </c>
      <c r="V198" s="149">
        <v>216000</v>
      </c>
      <c r="W198" s="150">
        <v>0</v>
      </c>
      <c r="X198" s="391">
        <f t="shared" si="291"/>
        <v>216000</v>
      </c>
      <c r="Y198" s="150">
        <v>216000</v>
      </c>
      <c r="Z198" s="150">
        <v>0</v>
      </c>
      <c r="AA198" s="391">
        <f t="shared" si="292"/>
        <v>216000</v>
      </c>
      <c r="AB198" s="150">
        <v>216000</v>
      </c>
      <c r="AC198" s="150">
        <v>0</v>
      </c>
      <c r="AD198" s="391">
        <f t="shared" si="293"/>
        <v>216000</v>
      </c>
      <c r="AE198" s="149">
        <f t="shared" si="294"/>
        <v>1512000</v>
      </c>
      <c r="AF198" s="149">
        <f t="shared" si="294"/>
        <v>0</v>
      </c>
      <c r="AG198" s="391">
        <f t="shared" si="295"/>
        <v>1512000</v>
      </c>
      <c r="AH198" s="149">
        <v>0</v>
      </c>
      <c r="AI198" s="150">
        <v>0</v>
      </c>
      <c r="AJ198" s="391">
        <f t="shared" si="296"/>
        <v>0</v>
      </c>
      <c r="AK198" s="149">
        <v>0</v>
      </c>
      <c r="AL198" s="150">
        <v>0</v>
      </c>
      <c r="AM198" s="134"/>
      <c r="AN198" s="391">
        <f t="shared" si="297"/>
        <v>0</v>
      </c>
      <c r="AO198" s="149">
        <v>0</v>
      </c>
      <c r="AP198" s="150">
        <v>0</v>
      </c>
      <c r="AQ198" s="391">
        <f t="shared" si="298"/>
        <v>0</v>
      </c>
      <c r="AR198" s="212">
        <f t="shared" si="229"/>
        <v>-1512000</v>
      </c>
      <c r="AS198" s="55"/>
      <c r="AT198" s="55"/>
    </row>
    <row r="199" spans="2:46" ht="86.25" customHeight="1" x14ac:dyDescent="0.25">
      <c r="B199" s="71" t="s">
        <v>475</v>
      </c>
      <c r="C199" s="86" t="s">
        <v>822</v>
      </c>
      <c r="D199" s="125"/>
      <c r="E199" s="88" t="s">
        <v>639</v>
      </c>
      <c r="F199" s="1" t="s">
        <v>504</v>
      </c>
      <c r="G199" s="1" t="s">
        <v>505</v>
      </c>
      <c r="H199" s="92">
        <v>2024</v>
      </c>
      <c r="I199" s="92">
        <v>2030</v>
      </c>
      <c r="J199" s="149">
        <v>12000000</v>
      </c>
      <c r="K199" s="150">
        <v>0</v>
      </c>
      <c r="L199" s="391">
        <f t="shared" si="287"/>
        <v>12000000</v>
      </c>
      <c r="M199" s="149">
        <v>12000000</v>
      </c>
      <c r="N199" s="150">
        <v>0</v>
      </c>
      <c r="O199" s="391">
        <f t="shared" si="288"/>
        <v>12000000</v>
      </c>
      <c r="P199" s="149">
        <v>12000000</v>
      </c>
      <c r="Q199" s="150">
        <v>0</v>
      </c>
      <c r="R199" s="391">
        <f t="shared" si="289"/>
        <v>12000000</v>
      </c>
      <c r="S199" s="149">
        <v>12000000</v>
      </c>
      <c r="T199" s="150">
        <v>0</v>
      </c>
      <c r="U199" s="391">
        <f t="shared" si="290"/>
        <v>12000000</v>
      </c>
      <c r="V199" s="149">
        <v>12000000</v>
      </c>
      <c r="W199" s="150">
        <v>0</v>
      </c>
      <c r="X199" s="391">
        <f t="shared" si="291"/>
        <v>12000000</v>
      </c>
      <c r="Y199" s="150">
        <v>12000000</v>
      </c>
      <c r="Z199" s="150">
        <v>0</v>
      </c>
      <c r="AA199" s="391">
        <f t="shared" si="292"/>
        <v>12000000</v>
      </c>
      <c r="AB199" s="150">
        <v>12000000</v>
      </c>
      <c r="AC199" s="150">
        <v>0</v>
      </c>
      <c r="AD199" s="391">
        <f t="shared" si="293"/>
        <v>12000000</v>
      </c>
      <c r="AE199" s="149">
        <f t="shared" si="294"/>
        <v>84000000</v>
      </c>
      <c r="AF199" s="149">
        <f t="shared" si="294"/>
        <v>0</v>
      </c>
      <c r="AG199" s="391">
        <f t="shared" si="295"/>
        <v>84000000</v>
      </c>
      <c r="AH199" s="149">
        <v>36000000</v>
      </c>
      <c r="AI199" s="150">
        <v>0</v>
      </c>
      <c r="AJ199" s="391">
        <f t="shared" si="296"/>
        <v>36000000</v>
      </c>
      <c r="AK199" s="149">
        <v>0</v>
      </c>
      <c r="AL199" s="150">
        <v>0</v>
      </c>
      <c r="AM199" s="134"/>
      <c r="AN199" s="391">
        <f t="shared" si="297"/>
        <v>0</v>
      </c>
      <c r="AO199" s="149">
        <v>48000000</v>
      </c>
      <c r="AP199" s="150">
        <v>0</v>
      </c>
      <c r="AQ199" s="391">
        <f t="shared" si="298"/>
        <v>48000000</v>
      </c>
      <c r="AR199" s="212">
        <f t="shared" si="229"/>
        <v>0</v>
      </c>
      <c r="AS199" s="55"/>
      <c r="AT199" s="55"/>
    </row>
    <row r="200" spans="2:46" ht="86.25" customHeight="1" x14ac:dyDescent="0.25">
      <c r="B200" s="269" t="s">
        <v>457</v>
      </c>
      <c r="C200" s="334" t="s">
        <v>823</v>
      </c>
      <c r="D200" s="263"/>
      <c r="E200" s="235" t="s">
        <v>644</v>
      </c>
      <c r="F200" s="236" t="s">
        <v>511</v>
      </c>
      <c r="G200" s="236" t="s">
        <v>509</v>
      </c>
      <c r="H200" s="235">
        <v>2024</v>
      </c>
      <c r="I200" s="235">
        <v>2030</v>
      </c>
      <c r="J200" s="287">
        <f>SUM(J201:J203)</f>
        <v>3951356.2800000003</v>
      </c>
      <c r="K200" s="287">
        <f>SUM(K201:K203)</f>
        <v>0</v>
      </c>
      <c r="L200" s="287">
        <f>SUM(J200:K200)</f>
        <v>3951356.2800000003</v>
      </c>
      <c r="M200" s="287">
        <f>SUM(M201:M203)</f>
        <v>3951356.2800000003</v>
      </c>
      <c r="N200" s="287">
        <f>SUM(N201:N203)</f>
        <v>0</v>
      </c>
      <c r="O200" s="287">
        <f>SUM(M200:N200)</f>
        <v>3951356.2800000003</v>
      </c>
      <c r="P200" s="287">
        <f>SUM(P201:P203)</f>
        <v>3951356.2800000003</v>
      </c>
      <c r="Q200" s="287">
        <f>SUM(Q201:Q203)</f>
        <v>0</v>
      </c>
      <c r="R200" s="287">
        <f>SUM(P200:Q200)</f>
        <v>3951356.2800000003</v>
      </c>
      <c r="S200" s="287">
        <f>SUM(S201:S203)</f>
        <v>3951356.2800000003</v>
      </c>
      <c r="T200" s="287">
        <f>SUM(T201:T203)</f>
        <v>0</v>
      </c>
      <c r="U200" s="287">
        <f>SUM(S200:T200)</f>
        <v>3951356.2800000003</v>
      </c>
      <c r="V200" s="287">
        <f>SUM(V201:V203)</f>
        <v>3951356.2800000003</v>
      </c>
      <c r="W200" s="287">
        <f>SUM(W201:W203)</f>
        <v>0</v>
      </c>
      <c r="X200" s="287">
        <f>SUM(V200:W200)</f>
        <v>3951356.2800000003</v>
      </c>
      <c r="Y200" s="287">
        <f>SUM(Y201:Y203)</f>
        <v>3951356.2800000003</v>
      </c>
      <c r="Z200" s="287">
        <f>SUM(Z201:Z203)</f>
        <v>0</v>
      </c>
      <c r="AA200" s="287">
        <f>SUM(Y200:Z200)</f>
        <v>3951356.2800000003</v>
      </c>
      <c r="AB200" s="287">
        <f>SUM(AB201:AB203)</f>
        <v>3951356.2800000003</v>
      </c>
      <c r="AC200" s="287">
        <f>SUM(AC201:AC203)</f>
        <v>0</v>
      </c>
      <c r="AD200" s="287">
        <f>SUM(AB200:AC200)</f>
        <v>3951356.2800000003</v>
      </c>
      <c r="AE200" s="287">
        <f t="shared" si="294"/>
        <v>27659493.960000005</v>
      </c>
      <c r="AF200" s="287">
        <f t="shared" si="294"/>
        <v>0</v>
      </c>
      <c r="AG200" s="287">
        <f>SUM(AE200:AF200)</f>
        <v>27659493.960000005</v>
      </c>
      <c r="AH200" s="287">
        <f>SUM(AH201:AH203)</f>
        <v>10954068.840000002</v>
      </c>
      <c r="AI200" s="287">
        <f>SUM(AI201:AI203)</f>
        <v>0</v>
      </c>
      <c r="AJ200" s="287">
        <f>SUM(AH200:AI200)</f>
        <v>10954068.840000002</v>
      </c>
      <c r="AK200" s="287">
        <f>SUM(AK201:AK203)</f>
        <v>0</v>
      </c>
      <c r="AL200" s="287">
        <f>SUM(AL201:AL203)</f>
        <v>0</v>
      </c>
      <c r="AM200" s="268"/>
      <c r="AN200" s="287">
        <f>AK200+AL200</f>
        <v>0</v>
      </c>
      <c r="AO200" s="287">
        <f>SUM(AO201:AO203)</f>
        <v>14605425.120000001</v>
      </c>
      <c r="AP200" s="287">
        <f>SUM(AP201:AP203)</f>
        <v>0</v>
      </c>
      <c r="AQ200" s="287">
        <f>SUM(AO200:AP200)</f>
        <v>14605425.120000001</v>
      </c>
      <c r="AR200" s="267">
        <f t="shared" si="229"/>
        <v>-2100000.0000000037</v>
      </c>
      <c r="AS200" s="55"/>
      <c r="AT200" s="55"/>
    </row>
    <row r="201" spans="2:46" ht="86.25" customHeight="1" x14ac:dyDescent="0.25">
      <c r="B201" s="71" t="s">
        <v>476</v>
      </c>
      <c r="C201" s="86" t="s">
        <v>507</v>
      </c>
      <c r="D201" s="125"/>
      <c r="E201" s="88" t="s">
        <v>647</v>
      </c>
      <c r="F201" s="1" t="s">
        <v>508</v>
      </c>
      <c r="G201" s="1" t="s">
        <v>509</v>
      </c>
      <c r="H201" s="92">
        <v>2024</v>
      </c>
      <c r="I201" s="92">
        <v>2030</v>
      </c>
      <c r="J201" s="149">
        <v>1277974.6980000001</v>
      </c>
      <c r="K201" s="150">
        <v>0</v>
      </c>
      <c r="L201" s="391">
        <f t="shared" ref="L201:L203" si="299">SUM(J201:K201)</f>
        <v>1277974.6980000001</v>
      </c>
      <c r="M201" s="149">
        <v>1277974.6980000001</v>
      </c>
      <c r="N201" s="150">
        <v>0</v>
      </c>
      <c r="O201" s="391">
        <f t="shared" ref="O201:O203" si="300">SUM(M201:N201)</f>
        <v>1277974.6980000001</v>
      </c>
      <c r="P201" s="149">
        <v>1277974.6980000001</v>
      </c>
      <c r="Q201" s="150">
        <v>0</v>
      </c>
      <c r="R201" s="391">
        <f t="shared" ref="R201:R203" si="301">SUM(P201:Q201)</f>
        <v>1277974.6980000001</v>
      </c>
      <c r="S201" s="149">
        <v>1277974.6980000001</v>
      </c>
      <c r="T201" s="150">
        <v>0</v>
      </c>
      <c r="U201" s="391">
        <f t="shared" ref="U201:U203" si="302">SUM(S201:T201)</f>
        <v>1277974.6980000001</v>
      </c>
      <c r="V201" s="149">
        <v>1277974.6980000001</v>
      </c>
      <c r="W201" s="150">
        <v>0</v>
      </c>
      <c r="X201" s="391">
        <f t="shared" ref="X201:X203" si="303">SUM(V201:W201)</f>
        <v>1277974.6980000001</v>
      </c>
      <c r="Y201" s="150">
        <v>1277974.6980000001</v>
      </c>
      <c r="Z201" s="150">
        <v>0</v>
      </c>
      <c r="AA201" s="391">
        <f t="shared" ref="AA201:AA203" si="304">SUM(Y201:Z201)</f>
        <v>1277974.6980000001</v>
      </c>
      <c r="AB201" s="150">
        <v>1277974.6980000001</v>
      </c>
      <c r="AC201" s="150">
        <v>0</v>
      </c>
      <c r="AD201" s="391">
        <f t="shared" ref="AD201:AD203" si="305">SUM(AB201:AC201)</f>
        <v>1277974.6980000001</v>
      </c>
      <c r="AE201" s="149">
        <f t="shared" si="294"/>
        <v>8945822.8859999999</v>
      </c>
      <c r="AF201" s="149">
        <f t="shared" si="294"/>
        <v>0</v>
      </c>
      <c r="AG201" s="391">
        <f t="shared" ref="AG201:AG203" si="306">SUM(AE201:AF201)</f>
        <v>8945822.8859999999</v>
      </c>
      <c r="AH201" s="149">
        <v>3833924.0940000005</v>
      </c>
      <c r="AI201" s="150">
        <v>0</v>
      </c>
      <c r="AJ201" s="391">
        <f t="shared" ref="AJ201:AJ203" si="307">SUM(AH201:AI201)</f>
        <v>3833924.0940000005</v>
      </c>
      <c r="AK201" s="149">
        <v>0</v>
      </c>
      <c r="AL201" s="150">
        <v>0</v>
      </c>
      <c r="AM201" s="134"/>
      <c r="AN201" s="391">
        <f t="shared" ref="AN201:AN203" si="308">AK201+AL201</f>
        <v>0</v>
      </c>
      <c r="AO201" s="149">
        <v>5111898.7920000004</v>
      </c>
      <c r="AP201" s="150">
        <v>0</v>
      </c>
      <c r="AQ201" s="391">
        <f t="shared" ref="AQ201:AQ203" si="309">SUM(AO201:AP201)</f>
        <v>5111898.7920000004</v>
      </c>
      <c r="AR201" s="212">
        <f t="shared" si="229"/>
        <v>0</v>
      </c>
      <c r="AS201" s="55"/>
      <c r="AT201" s="55"/>
    </row>
    <row r="202" spans="2:46" ht="86.25" customHeight="1" x14ac:dyDescent="0.25">
      <c r="B202" s="71" t="s">
        <v>477</v>
      </c>
      <c r="C202" s="86" t="s">
        <v>824</v>
      </c>
      <c r="D202" s="125"/>
      <c r="E202" s="88" t="s">
        <v>646</v>
      </c>
      <c r="F202" s="1" t="s">
        <v>510</v>
      </c>
      <c r="G202" s="1" t="s">
        <v>509</v>
      </c>
      <c r="H202" s="92">
        <v>2024</v>
      </c>
      <c r="I202" s="92">
        <v>2030</v>
      </c>
      <c r="J202" s="149">
        <v>1277974.6980000001</v>
      </c>
      <c r="K202" s="150">
        <v>0</v>
      </c>
      <c r="L202" s="391">
        <f t="shared" si="299"/>
        <v>1277974.6980000001</v>
      </c>
      <c r="M202" s="149">
        <v>1277974.6980000001</v>
      </c>
      <c r="N202" s="150">
        <v>0</v>
      </c>
      <c r="O202" s="391">
        <f t="shared" si="300"/>
        <v>1277974.6980000001</v>
      </c>
      <c r="P202" s="149">
        <v>1277974.6980000001</v>
      </c>
      <c r="Q202" s="150">
        <v>0</v>
      </c>
      <c r="R202" s="391">
        <f t="shared" si="301"/>
        <v>1277974.6980000001</v>
      </c>
      <c r="S202" s="149">
        <v>1277974.6980000001</v>
      </c>
      <c r="T202" s="150">
        <v>0</v>
      </c>
      <c r="U202" s="391">
        <f t="shared" si="302"/>
        <v>1277974.6980000001</v>
      </c>
      <c r="V202" s="149">
        <v>1277974.6980000001</v>
      </c>
      <c r="W202" s="150">
        <v>0</v>
      </c>
      <c r="X202" s="391">
        <f t="shared" si="303"/>
        <v>1277974.6980000001</v>
      </c>
      <c r="Y202" s="150">
        <v>1277974.6980000001</v>
      </c>
      <c r="Z202" s="150">
        <v>0</v>
      </c>
      <c r="AA202" s="391">
        <f t="shared" si="304"/>
        <v>1277974.6980000001</v>
      </c>
      <c r="AB202" s="150">
        <v>1277974.6980000001</v>
      </c>
      <c r="AC202" s="150">
        <v>0</v>
      </c>
      <c r="AD202" s="391">
        <f t="shared" si="305"/>
        <v>1277974.6980000001</v>
      </c>
      <c r="AE202" s="149">
        <f t="shared" si="294"/>
        <v>8945822.8859999999</v>
      </c>
      <c r="AF202" s="149">
        <f t="shared" si="294"/>
        <v>0</v>
      </c>
      <c r="AG202" s="391">
        <f t="shared" si="306"/>
        <v>8945822.8859999999</v>
      </c>
      <c r="AH202" s="149">
        <v>3833924.0940000005</v>
      </c>
      <c r="AI202" s="150">
        <v>0</v>
      </c>
      <c r="AJ202" s="391">
        <f t="shared" si="307"/>
        <v>3833924.0940000005</v>
      </c>
      <c r="AK202" s="149">
        <v>0</v>
      </c>
      <c r="AL202" s="150">
        <v>0</v>
      </c>
      <c r="AM202" s="134"/>
      <c r="AN202" s="391">
        <f t="shared" si="308"/>
        <v>0</v>
      </c>
      <c r="AO202" s="149">
        <v>5111898.7920000004</v>
      </c>
      <c r="AP202" s="150">
        <v>0</v>
      </c>
      <c r="AQ202" s="391">
        <f t="shared" si="309"/>
        <v>5111898.7920000004</v>
      </c>
      <c r="AR202" s="212">
        <f t="shared" si="229"/>
        <v>0</v>
      </c>
      <c r="AS202" s="55"/>
      <c r="AT202" s="55"/>
    </row>
    <row r="203" spans="2:46" ht="86.25" customHeight="1" x14ac:dyDescent="0.25">
      <c r="B203" s="71" t="s">
        <v>478</v>
      </c>
      <c r="C203" s="86" t="s">
        <v>825</v>
      </c>
      <c r="D203" s="125"/>
      <c r="E203" s="88" t="s">
        <v>645</v>
      </c>
      <c r="F203" s="1" t="s">
        <v>166</v>
      </c>
      <c r="G203" s="1" t="s">
        <v>509</v>
      </c>
      <c r="H203" s="92">
        <v>2028</v>
      </c>
      <c r="I203" s="92">
        <v>2028</v>
      </c>
      <c r="J203" s="149">
        <v>1395406.8840000001</v>
      </c>
      <c r="K203" s="150">
        <v>0</v>
      </c>
      <c r="L203" s="391">
        <f t="shared" si="299"/>
        <v>1395406.8840000001</v>
      </c>
      <c r="M203" s="149">
        <v>1395406.8840000001</v>
      </c>
      <c r="N203" s="150">
        <v>0</v>
      </c>
      <c r="O203" s="391">
        <f t="shared" si="300"/>
        <v>1395406.8840000001</v>
      </c>
      <c r="P203" s="149">
        <v>1395406.8840000001</v>
      </c>
      <c r="Q203" s="150">
        <v>0</v>
      </c>
      <c r="R203" s="391">
        <f t="shared" si="301"/>
        <v>1395406.8840000001</v>
      </c>
      <c r="S203" s="149">
        <v>1395406.8840000001</v>
      </c>
      <c r="T203" s="150">
        <v>0</v>
      </c>
      <c r="U203" s="391">
        <f t="shared" si="302"/>
        <v>1395406.8840000001</v>
      </c>
      <c r="V203" s="149">
        <v>1395406.8840000001</v>
      </c>
      <c r="W203" s="150">
        <v>0</v>
      </c>
      <c r="X203" s="391">
        <f t="shared" si="303"/>
        <v>1395406.8840000001</v>
      </c>
      <c r="Y203" s="150">
        <v>1395406.8840000001</v>
      </c>
      <c r="Z203" s="150">
        <v>0</v>
      </c>
      <c r="AA203" s="391">
        <f t="shared" si="304"/>
        <v>1395406.8840000001</v>
      </c>
      <c r="AB203" s="150">
        <v>1395406.8840000001</v>
      </c>
      <c r="AC203" s="150">
        <v>0</v>
      </c>
      <c r="AD203" s="391">
        <f t="shared" si="305"/>
        <v>1395406.8840000001</v>
      </c>
      <c r="AE203" s="149">
        <f t="shared" si="294"/>
        <v>9767848.1879999992</v>
      </c>
      <c r="AF203" s="149">
        <f t="shared" si="294"/>
        <v>0</v>
      </c>
      <c r="AG203" s="391">
        <f t="shared" si="306"/>
        <v>9767848.1879999992</v>
      </c>
      <c r="AH203" s="149">
        <v>3286220.6520000002</v>
      </c>
      <c r="AI203" s="150">
        <v>0</v>
      </c>
      <c r="AJ203" s="391">
        <f t="shared" si="307"/>
        <v>3286220.6520000002</v>
      </c>
      <c r="AK203" s="149">
        <v>0</v>
      </c>
      <c r="AL203" s="150">
        <v>0</v>
      </c>
      <c r="AM203" s="134"/>
      <c r="AN203" s="391">
        <f t="shared" si="308"/>
        <v>0</v>
      </c>
      <c r="AO203" s="149">
        <v>4381627.5360000003</v>
      </c>
      <c r="AP203" s="150">
        <v>0</v>
      </c>
      <c r="AQ203" s="391">
        <f t="shared" si="309"/>
        <v>4381627.5360000003</v>
      </c>
      <c r="AR203" s="212">
        <f t="shared" si="229"/>
        <v>-2099999.9999999981</v>
      </c>
      <c r="AS203" s="55"/>
      <c r="AT203" s="55"/>
    </row>
    <row r="204" spans="2:46" s="4" customFormat="1" ht="44.45" customHeight="1" thickBot="1" x14ac:dyDescent="0.25">
      <c r="B204" s="189"/>
      <c r="C204" s="190" t="s">
        <v>28</v>
      </c>
      <c r="D204" s="138"/>
      <c r="E204" s="138"/>
      <c r="F204" s="109"/>
      <c r="G204" s="109"/>
      <c r="H204" s="109"/>
      <c r="I204" s="109"/>
      <c r="J204" s="191">
        <f>J171+J163+J176+J178+J182+J189+J195+J200</f>
        <v>49489302.425400004</v>
      </c>
      <c r="K204" s="191">
        <f t="shared" ref="K204:AQ204" si="310">K171+K163+K176+K178+K182+K189+K195+K200</f>
        <v>0</v>
      </c>
      <c r="L204" s="191">
        <f t="shared" si="310"/>
        <v>49489302.425400004</v>
      </c>
      <c r="M204" s="191">
        <f t="shared" si="310"/>
        <v>58288742.899799995</v>
      </c>
      <c r="N204" s="191">
        <f t="shared" si="310"/>
        <v>0</v>
      </c>
      <c r="O204" s="191">
        <f t="shared" si="310"/>
        <v>58288742.899799995</v>
      </c>
      <c r="P204" s="191">
        <f t="shared" si="310"/>
        <v>54869749.410599999</v>
      </c>
      <c r="Q204" s="191">
        <f t="shared" si="310"/>
        <v>0</v>
      </c>
      <c r="R204" s="191">
        <f t="shared" si="310"/>
        <v>54869749.410599999</v>
      </c>
      <c r="S204" s="191">
        <f t="shared" si="310"/>
        <v>51817996.330200002</v>
      </c>
      <c r="T204" s="191">
        <f t="shared" si="310"/>
        <v>0</v>
      </c>
      <c r="U204" s="191">
        <f t="shared" si="310"/>
        <v>51817996.330200002</v>
      </c>
      <c r="V204" s="191">
        <f t="shared" si="310"/>
        <v>52532947.210199997</v>
      </c>
      <c r="W204" s="191">
        <f t="shared" si="310"/>
        <v>0</v>
      </c>
      <c r="X204" s="191">
        <f t="shared" si="310"/>
        <v>52532947.210199997</v>
      </c>
      <c r="Y204" s="191">
        <f t="shared" si="310"/>
        <v>52532947.210199997</v>
      </c>
      <c r="Z204" s="191">
        <f t="shared" si="310"/>
        <v>0</v>
      </c>
      <c r="AA204" s="191">
        <f t="shared" si="310"/>
        <v>52532947.210199997</v>
      </c>
      <c r="AB204" s="191">
        <f t="shared" si="310"/>
        <v>52532947.210199997</v>
      </c>
      <c r="AC204" s="191">
        <f t="shared" si="310"/>
        <v>0</v>
      </c>
      <c r="AD204" s="191">
        <f t="shared" si="310"/>
        <v>52532947.210199997</v>
      </c>
      <c r="AE204" s="191">
        <f t="shared" si="310"/>
        <v>372064632.69659996</v>
      </c>
      <c r="AF204" s="191">
        <f t="shared" si="310"/>
        <v>0</v>
      </c>
      <c r="AG204" s="191">
        <f t="shared" si="310"/>
        <v>372064632.69659996</v>
      </c>
      <c r="AH204" s="191">
        <f t="shared" si="310"/>
        <v>149783538.47580001</v>
      </c>
      <c r="AI204" s="191">
        <f t="shared" si="310"/>
        <v>0</v>
      </c>
      <c r="AJ204" s="191">
        <f t="shared" si="310"/>
        <v>149783538.47580001</v>
      </c>
      <c r="AK204" s="191">
        <f t="shared" si="310"/>
        <v>3000000</v>
      </c>
      <c r="AL204" s="191">
        <f t="shared" si="310"/>
        <v>0</v>
      </c>
      <c r="AM204" s="191">
        <f t="shared" si="310"/>
        <v>0</v>
      </c>
      <c r="AN204" s="191">
        <f t="shared" si="310"/>
        <v>3000000</v>
      </c>
      <c r="AO204" s="191">
        <f t="shared" si="310"/>
        <v>190664496.28079998</v>
      </c>
      <c r="AP204" s="191">
        <f t="shared" si="310"/>
        <v>0</v>
      </c>
      <c r="AQ204" s="191">
        <f t="shared" si="310"/>
        <v>190664496.28079998</v>
      </c>
      <c r="AR204" s="217">
        <f t="shared" si="229"/>
        <v>-28616597.939999938</v>
      </c>
      <c r="AS204" s="56"/>
      <c r="AT204" s="56"/>
    </row>
    <row r="205" spans="2:46" ht="54.6" customHeight="1" x14ac:dyDescent="0.25">
      <c r="B205" s="74">
        <v>3.2</v>
      </c>
      <c r="C205" s="437" t="s">
        <v>826</v>
      </c>
      <c r="D205" s="438"/>
      <c r="E205" s="75"/>
      <c r="F205" s="151"/>
      <c r="G205" s="151"/>
      <c r="H205" s="115"/>
      <c r="I205" s="115"/>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31"/>
      <c r="AK205" s="131"/>
      <c r="AL205" s="131"/>
      <c r="AM205" s="131"/>
      <c r="AN205" s="131"/>
      <c r="AO205" s="131"/>
      <c r="AP205" s="131"/>
      <c r="AQ205" s="131"/>
      <c r="AR205" s="132"/>
      <c r="AS205" s="55"/>
      <c r="AT205" s="55"/>
    </row>
    <row r="206" spans="2:46" ht="21" customHeight="1" x14ac:dyDescent="0.25">
      <c r="B206" s="81"/>
      <c r="C206" s="82" t="s">
        <v>77</v>
      </c>
      <c r="D206" s="117"/>
      <c r="E206" s="117"/>
      <c r="F206" s="152"/>
      <c r="G206" s="152"/>
      <c r="H206" s="118"/>
      <c r="I206" s="118"/>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44"/>
      <c r="AS206" s="55"/>
      <c r="AT206" s="55"/>
    </row>
    <row r="207" spans="2:46" s="54" customFormat="1" ht="57.75" customHeight="1" x14ac:dyDescent="0.2">
      <c r="B207" s="285" t="s">
        <v>13</v>
      </c>
      <c r="C207" s="334" t="s">
        <v>512</v>
      </c>
      <c r="D207" s="241"/>
      <c r="E207" s="265" t="s">
        <v>648</v>
      </c>
      <c r="F207" s="242" t="s">
        <v>515</v>
      </c>
      <c r="G207" s="236" t="s">
        <v>514</v>
      </c>
      <c r="H207" s="235">
        <v>2025</v>
      </c>
      <c r="I207" s="235">
        <v>2030</v>
      </c>
      <c r="J207" s="239">
        <f>SUM(J208:J210)</f>
        <v>0</v>
      </c>
      <c r="K207" s="239">
        <f>SUM(K208:K210)</f>
        <v>0</v>
      </c>
      <c r="L207" s="258">
        <f>J207+K207</f>
        <v>0</v>
      </c>
      <c r="M207" s="239">
        <f>SUM(M208:M210)</f>
        <v>2190813.7680000002</v>
      </c>
      <c r="N207" s="239">
        <f>SUM(N208:N210)</f>
        <v>0</v>
      </c>
      <c r="O207" s="258">
        <f>M207+N207</f>
        <v>2190813.7680000002</v>
      </c>
      <c r="P207" s="239">
        <f>SUM(P208:P210)</f>
        <v>4402220.6520000007</v>
      </c>
      <c r="Q207" s="239">
        <f>SUM(Q208:Q210)</f>
        <v>0</v>
      </c>
      <c r="R207" s="258">
        <f>P207+Q207</f>
        <v>4402220.6520000007</v>
      </c>
      <c r="S207" s="239">
        <f>SUM(S208:S210)</f>
        <v>4402220.6520000007</v>
      </c>
      <c r="T207" s="239">
        <f>SUM(T208:T210)</f>
        <v>0</v>
      </c>
      <c r="U207" s="258">
        <f>S207+T207</f>
        <v>4402220.6520000007</v>
      </c>
      <c r="V207" s="239">
        <f>SUM(V208:V210)</f>
        <v>4402220.6520000007</v>
      </c>
      <c r="W207" s="239">
        <f>SUM(W208:W210)</f>
        <v>0</v>
      </c>
      <c r="X207" s="258">
        <f>V207+W207</f>
        <v>4402220.6520000007</v>
      </c>
      <c r="Y207" s="258">
        <f>SUM(Y208:Y210)</f>
        <v>4402220.6520000007</v>
      </c>
      <c r="Z207" s="258">
        <f>SUM(Z208:Z210)</f>
        <v>0</v>
      </c>
      <c r="AA207" s="258">
        <f>SUM(Y207:Z207)</f>
        <v>4402220.6520000007</v>
      </c>
      <c r="AB207" s="258">
        <f>SUM(AB208:AB210)</f>
        <v>4402220.6520000007</v>
      </c>
      <c r="AC207" s="258">
        <f>SUM(AC208:AC210)</f>
        <v>0</v>
      </c>
      <c r="AD207" s="258">
        <f>SUM(AB207:AC207)</f>
        <v>4402220.6520000007</v>
      </c>
      <c r="AE207" s="258">
        <f t="shared" ref="AE207:AF223" si="311">J207+M207+P207+S207+V207+Y207+AB207</f>
        <v>24201917.028000005</v>
      </c>
      <c r="AF207" s="258">
        <f t="shared" si="311"/>
        <v>0</v>
      </c>
      <c r="AG207" s="258">
        <f t="shared" ref="AG207:AG210" si="312">AE207+AF207</f>
        <v>24201917.028000005</v>
      </c>
      <c r="AH207" s="239">
        <f>SUM(AH208:AH210)</f>
        <v>5477034.4199999999</v>
      </c>
      <c r="AI207" s="239">
        <f>SUM(AI208:AI210)</f>
        <v>0</v>
      </c>
      <c r="AJ207" s="258">
        <f>AH207+AI207</f>
        <v>5477034.4199999999</v>
      </c>
      <c r="AK207" s="239">
        <f>SUM(AK208:AK210)</f>
        <v>0</v>
      </c>
      <c r="AL207" s="239">
        <f>SUM(AL208:AL210)</f>
        <v>0</v>
      </c>
      <c r="AM207" s="258"/>
      <c r="AN207" s="258">
        <f>AK207+AL207</f>
        <v>0</v>
      </c>
      <c r="AO207" s="239">
        <f>SUM(AO208:AO210)</f>
        <v>13144882.608000001</v>
      </c>
      <c r="AP207" s="239">
        <f>SUM(AP208:AP210)</f>
        <v>0</v>
      </c>
      <c r="AQ207" s="258">
        <f>AO207+AP207</f>
        <v>13144882.608000001</v>
      </c>
      <c r="AR207" s="244">
        <f t="shared" ref="AR207:AR263" si="313">SUM(AQ207+AN207+AJ207)-AG207</f>
        <v>-5580000.0000000037</v>
      </c>
      <c r="AS207" s="49"/>
      <c r="AT207" s="49"/>
    </row>
    <row r="208" spans="2:46" s="54" customFormat="1" ht="38.25" customHeight="1" x14ac:dyDescent="0.2">
      <c r="B208" s="145" t="s">
        <v>197</v>
      </c>
      <c r="C208" s="86" t="s">
        <v>513</v>
      </c>
      <c r="D208" s="86"/>
      <c r="E208" s="127"/>
      <c r="F208" s="46" t="s">
        <v>515</v>
      </c>
      <c r="G208" s="1" t="s">
        <v>514</v>
      </c>
      <c r="H208" s="92">
        <v>2025</v>
      </c>
      <c r="I208" s="92">
        <v>2030</v>
      </c>
      <c r="J208" s="7">
        <v>0</v>
      </c>
      <c r="K208" s="7">
        <v>0</v>
      </c>
      <c r="L208" s="343">
        <f>SUM(J208:K208)</f>
        <v>0</v>
      </c>
      <c r="M208" s="7">
        <v>1095406.8840000001</v>
      </c>
      <c r="N208" s="7">
        <v>0</v>
      </c>
      <c r="O208" s="343">
        <f>SUM(M208:N208)</f>
        <v>1095406.8840000001</v>
      </c>
      <c r="P208" s="108">
        <v>547703.44200000004</v>
      </c>
      <c r="Q208" s="108">
        <v>0</v>
      </c>
      <c r="R208" s="343">
        <f>SUM(P208:Q208)</f>
        <v>547703.44200000004</v>
      </c>
      <c r="S208" s="108">
        <v>547703.44200000004</v>
      </c>
      <c r="T208" s="108">
        <v>0</v>
      </c>
      <c r="U208" s="343">
        <f>SUM(S208:T208)</f>
        <v>547703.44200000004</v>
      </c>
      <c r="V208" s="108">
        <v>547703.44200000004</v>
      </c>
      <c r="W208" s="108">
        <v>0</v>
      </c>
      <c r="X208" s="343">
        <f>SUM(V208:W208)</f>
        <v>547703.44200000004</v>
      </c>
      <c r="Y208" s="108">
        <v>547703.44200000004</v>
      </c>
      <c r="Z208" s="108">
        <v>0</v>
      </c>
      <c r="AA208" s="343">
        <f t="shared" ref="AA208:AA210" si="314">SUM(Y208:Z208)</f>
        <v>547703.44200000004</v>
      </c>
      <c r="AB208" s="108">
        <v>547703.44200000004</v>
      </c>
      <c r="AC208" s="108">
        <v>0</v>
      </c>
      <c r="AD208" s="343">
        <f t="shared" ref="AD208:AD210" si="315">SUM(AB208:AC208)</f>
        <v>547703.44200000004</v>
      </c>
      <c r="AE208" s="108">
        <f t="shared" si="311"/>
        <v>3833924.0939999996</v>
      </c>
      <c r="AF208" s="108">
        <f t="shared" si="311"/>
        <v>0</v>
      </c>
      <c r="AG208" s="343">
        <f t="shared" si="312"/>
        <v>3833924.0939999996</v>
      </c>
      <c r="AH208" s="108">
        <v>1643110.3260000001</v>
      </c>
      <c r="AI208" s="108">
        <v>0</v>
      </c>
      <c r="AJ208" s="343">
        <f>SUM(AH208:AI208)</f>
        <v>1643110.3260000001</v>
      </c>
      <c r="AK208" s="108">
        <v>0</v>
      </c>
      <c r="AL208" s="108">
        <v>0</v>
      </c>
      <c r="AM208" s="108"/>
      <c r="AN208" s="343">
        <f t="shared" ref="AN208:AN222" si="316">AK208+AL208</f>
        <v>0</v>
      </c>
      <c r="AO208" s="108">
        <v>2190813.7680000002</v>
      </c>
      <c r="AP208" s="108">
        <v>0</v>
      </c>
      <c r="AQ208" s="108">
        <f>SUM(AO208:AP208)</f>
        <v>2190813.7680000002</v>
      </c>
      <c r="AR208" s="90">
        <f t="shared" si="313"/>
        <v>0</v>
      </c>
      <c r="AS208" s="49"/>
      <c r="AT208" s="49"/>
    </row>
    <row r="209" spans="2:46" s="54" customFormat="1" ht="70.150000000000006" customHeight="1" x14ac:dyDescent="0.2">
      <c r="B209" s="145" t="s">
        <v>198</v>
      </c>
      <c r="C209" s="86" t="s">
        <v>827</v>
      </c>
      <c r="D209" s="86"/>
      <c r="E209" s="127"/>
      <c r="F209" s="46" t="s">
        <v>515</v>
      </c>
      <c r="G209" s="1" t="s">
        <v>514</v>
      </c>
      <c r="H209" s="92">
        <v>2025</v>
      </c>
      <c r="I209" s="92">
        <v>2030</v>
      </c>
      <c r="J209" s="7">
        <v>0</v>
      </c>
      <c r="K209" s="7">
        <v>0</v>
      </c>
      <c r="L209" s="343">
        <f>SUM(J209:K209)</f>
        <v>0</v>
      </c>
      <c r="M209" s="7">
        <v>1095406.8840000001</v>
      </c>
      <c r="N209" s="7">
        <v>0</v>
      </c>
      <c r="O209" s="343">
        <f>SUM(M209:N209)</f>
        <v>1095406.8840000001</v>
      </c>
      <c r="P209" s="108">
        <v>547703.44200000004</v>
      </c>
      <c r="Q209" s="108">
        <v>0</v>
      </c>
      <c r="R209" s="343">
        <f>SUM(P209:Q209)</f>
        <v>547703.44200000004</v>
      </c>
      <c r="S209" s="108">
        <v>547703.44200000004</v>
      </c>
      <c r="T209" s="108">
        <v>0</v>
      </c>
      <c r="U209" s="343">
        <f>SUM(S209:T209)</f>
        <v>547703.44200000004</v>
      </c>
      <c r="V209" s="108">
        <v>547703.44200000004</v>
      </c>
      <c r="W209" s="108">
        <v>0</v>
      </c>
      <c r="X209" s="343">
        <f>SUM(V209:W209)</f>
        <v>547703.44200000004</v>
      </c>
      <c r="Y209" s="108">
        <v>547703.44200000004</v>
      </c>
      <c r="Z209" s="108">
        <v>0</v>
      </c>
      <c r="AA209" s="343">
        <f t="shared" si="314"/>
        <v>547703.44200000004</v>
      </c>
      <c r="AB209" s="108">
        <v>547703.44200000004</v>
      </c>
      <c r="AC209" s="108">
        <v>0</v>
      </c>
      <c r="AD209" s="343">
        <f t="shared" si="315"/>
        <v>547703.44200000004</v>
      </c>
      <c r="AE209" s="108">
        <f t="shared" si="311"/>
        <v>3833924.0939999996</v>
      </c>
      <c r="AF209" s="108">
        <f t="shared" si="311"/>
        <v>0</v>
      </c>
      <c r="AG209" s="343">
        <f t="shared" si="312"/>
        <v>3833924.0939999996</v>
      </c>
      <c r="AH209" s="108">
        <v>1643110.3260000001</v>
      </c>
      <c r="AI209" s="108">
        <v>0</v>
      </c>
      <c r="AJ209" s="343">
        <f>SUM(AH209:AI209)</f>
        <v>1643110.3260000001</v>
      </c>
      <c r="AK209" s="108">
        <v>0</v>
      </c>
      <c r="AL209" s="108">
        <v>0</v>
      </c>
      <c r="AM209" s="108"/>
      <c r="AN209" s="343">
        <f t="shared" si="316"/>
        <v>0</v>
      </c>
      <c r="AO209" s="108">
        <v>2190813.7680000002</v>
      </c>
      <c r="AP209" s="108">
        <v>0</v>
      </c>
      <c r="AQ209" s="108">
        <f>SUM(AO209:AP209)</f>
        <v>2190813.7680000002</v>
      </c>
      <c r="AR209" s="90">
        <f t="shared" si="313"/>
        <v>0</v>
      </c>
      <c r="AS209" s="49"/>
      <c r="AT209" s="49"/>
    </row>
    <row r="210" spans="2:46" s="54" customFormat="1" ht="61.9" customHeight="1" x14ac:dyDescent="0.2">
      <c r="B210" s="145" t="s">
        <v>199</v>
      </c>
      <c r="C210" s="86" t="s">
        <v>828</v>
      </c>
      <c r="D210" s="86"/>
      <c r="E210" s="127" t="s">
        <v>648</v>
      </c>
      <c r="F210" s="46" t="s">
        <v>516</v>
      </c>
      <c r="G210" s="1" t="s">
        <v>291</v>
      </c>
      <c r="H210" s="92">
        <v>2026</v>
      </c>
      <c r="I210" s="92">
        <v>2030</v>
      </c>
      <c r="J210" s="7">
        <v>0</v>
      </c>
      <c r="K210" s="7">
        <v>0</v>
      </c>
      <c r="L210" s="343">
        <f>SUM(J210:K210)</f>
        <v>0</v>
      </c>
      <c r="M210" s="7">
        <v>0</v>
      </c>
      <c r="N210" s="7">
        <v>0</v>
      </c>
      <c r="O210" s="343">
        <f>SUM(M210:N210)</f>
        <v>0</v>
      </c>
      <c r="P210" s="108">
        <v>3306813.7680000002</v>
      </c>
      <c r="Q210" s="108">
        <v>0</v>
      </c>
      <c r="R210" s="343">
        <f>SUM(P210:Q210)</f>
        <v>3306813.7680000002</v>
      </c>
      <c r="S210" s="108">
        <v>3306813.7680000002</v>
      </c>
      <c r="T210" s="108">
        <v>0</v>
      </c>
      <c r="U210" s="343">
        <f>SUM(S210:T210)</f>
        <v>3306813.7680000002</v>
      </c>
      <c r="V210" s="108">
        <v>3306813.7680000002</v>
      </c>
      <c r="W210" s="108">
        <v>0</v>
      </c>
      <c r="X210" s="343">
        <f>SUM(V210:W210)</f>
        <v>3306813.7680000002</v>
      </c>
      <c r="Y210" s="108">
        <v>3306813.7680000002</v>
      </c>
      <c r="Z210" s="108">
        <v>0</v>
      </c>
      <c r="AA210" s="343">
        <f t="shared" si="314"/>
        <v>3306813.7680000002</v>
      </c>
      <c r="AB210" s="108">
        <v>3306813.7680000002</v>
      </c>
      <c r="AC210" s="108">
        <v>0</v>
      </c>
      <c r="AD210" s="343">
        <f t="shared" si="315"/>
        <v>3306813.7680000002</v>
      </c>
      <c r="AE210" s="108">
        <f t="shared" si="311"/>
        <v>16534068.84</v>
      </c>
      <c r="AF210" s="108">
        <f t="shared" si="311"/>
        <v>0</v>
      </c>
      <c r="AG210" s="343">
        <f t="shared" si="312"/>
        <v>16534068.84</v>
      </c>
      <c r="AH210" s="108">
        <v>2190813.7680000002</v>
      </c>
      <c r="AI210" s="108">
        <v>0</v>
      </c>
      <c r="AJ210" s="343">
        <f>SUM(AH210:AI210)</f>
        <v>2190813.7680000002</v>
      </c>
      <c r="AK210" s="108">
        <v>0</v>
      </c>
      <c r="AL210" s="108">
        <v>0</v>
      </c>
      <c r="AM210" s="108"/>
      <c r="AN210" s="343">
        <f t="shared" si="316"/>
        <v>0</v>
      </c>
      <c r="AO210" s="108">
        <v>8763255.0720000006</v>
      </c>
      <c r="AP210" s="108">
        <v>0</v>
      </c>
      <c r="AQ210" s="108">
        <f>SUM(AO210:AP210)</f>
        <v>8763255.0720000006</v>
      </c>
      <c r="AR210" s="90">
        <f t="shared" si="313"/>
        <v>-5580000</v>
      </c>
      <c r="AS210" s="49"/>
      <c r="AT210" s="49"/>
    </row>
    <row r="211" spans="2:46" s="54" customFormat="1" ht="78.75" customHeight="1" x14ac:dyDescent="0.2">
      <c r="B211" s="288" t="s">
        <v>14</v>
      </c>
      <c r="C211" s="334" t="s">
        <v>829</v>
      </c>
      <c r="D211" s="241"/>
      <c r="E211" s="235" t="s">
        <v>112</v>
      </c>
      <c r="F211" s="242" t="s">
        <v>112</v>
      </c>
      <c r="G211" s="236" t="s">
        <v>519</v>
      </c>
      <c r="H211" s="288">
        <v>2028</v>
      </c>
      <c r="I211" s="288">
        <v>2030</v>
      </c>
      <c r="J211" s="239">
        <f>SUM(J212:J215)</f>
        <v>0</v>
      </c>
      <c r="K211" s="239">
        <f>SUM(K212:K215)</f>
        <v>0</v>
      </c>
      <c r="L211" s="258">
        <f>J211+K211</f>
        <v>0</v>
      </c>
      <c r="M211" s="239">
        <f>SUM(M212:M215)</f>
        <v>0</v>
      </c>
      <c r="N211" s="239">
        <f>SUM(N212:N215)</f>
        <v>0</v>
      </c>
      <c r="O211" s="258">
        <f>M211+N211</f>
        <v>0</v>
      </c>
      <c r="P211" s="239">
        <f>SUM(P212:P215)</f>
        <v>0</v>
      </c>
      <c r="Q211" s="239">
        <f>SUM(Q212:Q215)</f>
        <v>0</v>
      </c>
      <c r="R211" s="258">
        <f>P211+Q211</f>
        <v>0</v>
      </c>
      <c r="S211" s="239">
        <f>SUM(S212:S215)</f>
        <v>0</v>
      </c>
      <c r="T211" s="239">
        <f>SUM(T212:T215)</f>
        <v>0</v>
      </c>
      <c r="U211" s="258">
        <f>S211+T211</f>
        <v>0</v>
      </c>
      <c r="V211" s="239">
        <f>SUM(V212:V215)</f>
        <v>4741480.5600000005</v>
      </c>
      <c r="W211" s="239">
        <f>SUM(W212:W215)</f>
        <v>0</v>
      </c>
      <c r="X211" s="258">
        <f>V211+W211</f>
        <v>4741480.5600000005</v>
      </c>
      <c r="Y211" s="258">
        <f>SUM(Y212:Y215)</f>
        <v>4741480.5600000005</v>
      </c>
      <c r="Z211" s="258">
        <f>SUM(Z212:Z215)</f>
        <v>0</v>
      </c>
      <c r="AA211" s="258">
        <f>SUM(Y211:Z211)</f>
        <v>4741480.5600000005</v>
      </c>
      <c r="AB211" s="258">
        <f>SUM(AB212:AB215)</f>
        <v>4741480.5600000005</v>
      </c>
      <c r="AC211" s="258">
        <f>SUM(AC212:AC215)</f>
        <v>0</v>
      </c>
      <c r="AD211" s="258">
        <f>SUM(AB211:AC211)</f>
        <v>4741480.5600000005</v>
      </c>
      <c r="AE211" s="258">
        <f t="shared" si="311"/>
        <v>14224441.680000002</v>
      </c>
      <c r="AF211" s="258">
        <f t="shared" si="311"/>
        <v>0</v>
      </c>
      <c r="AG211" s="258">
        <f t="shared" ref="AG211:AG222" si="317">AE211+AF211</f>
        <v>14224441.680000002</v>
      </c>
      <c r="AH211" s="239">
        <f>SUM(AH212:AH215)</f>
        <v>0</v>
      </c>
      <c r="AI211" s="239">
        <f>SUM(AI212:AI215)</f>
        <v>0</v>
      </c>
      <c r="AJ211" s="343">
        <f>AH211+AI211</f>
        <v>0</v>
      </c>
      <c r="AK211" s="239">
        <f>SUM(AK212:AK215)</f>
        <v>0</v>
      </c>
      <c r="AL211" s="239">
        <f>SUM(AL212:AL215)</f>
        <v>0</v>
      </c>
      <c r="AM211" s="258"/>
      <c r="AN211" s="258">
        <f>AK211+AL211</f>
        <v>0</v>
      </c>
      <c r="AO211" s="239">
        <f>SUM(AO212:AO215)</f>
        <v>0</v>
      </c>
      <c r="AP211" s="239">
        <f>SUM(AP212:AP215)</f>
        <v>0</v>
      </c>
      <c r="AQ211" s="258">
        <f>AO211+AP211</f>
        <v>0</v>
      </c>
      <c r="AR211" s="244">
        <f t="shared" si="313"/>
        <v>-14224441.680000002</v>
      </c>
      <c r="AS211" s="49"/>
      <c r="AT211" s="49"/>
    </row>
    <row r="212" spans="2:46" s="54" customFormat="1" ht="54.75" customHeight="1" x14ac:dyDescent="0.2">
      <c r="B212" s="145" t="s">
        <v>200</v>
      </c>
      <c r="C212" s="86" t="s">
        <v>830</v>
      </c>
      <c r="D212" s="86"/>
      <c r="E212" s="127" t="s">
        <v>112</v>
      </c>
      <c r="F212" s="46" t="s">
        <v>112</v>
      </c>
      <c r="G212" s="1" t="s">
        <v>517</v>
      </c>
      <c r="H212" s="92">
        <v>2028</v>
      </c>
      <c r="I212" s="92">
        <v>2030</v>
      </c>
      <c r="J212" s="7">
        <v>0</v>
      </c>
      <c r="K212" s="7">
        <v>0</v>
      </c>
      <c r="L212" s="343">
        <f t="shared" ref="L212:L215" si="318">SUM(J212:K212)</f>
        <v>0</v>
      </c>
      <c r="M212" s="7">
        <v>0</v>
      </c>
      <c r="N212" s="7">
        <v>0</v>
      </c>
      <c r="O212" s="343">
        <f t="shared" ref="O212:O215" si="319">SUM(M212:N212)</f>
        <v>0</v>
      </c>
      <c r="P212" s="108">
        <v>0</v>
      </c>
      <c r="Q212" s="108">
        <v>0</v>
      </c>
      <c r="R212" s="343">
        <f t="shared" ref="R212:R215" si="320">SUM(P212:Q212)</f>
        <v>0</v>
      </c>
      <c r="S212" s="108">
        <v>0</v>
      </c>
      <c r="T212" s="108">
        <v>0</v>
      </c>
      <c r="U212" s="343">
        <f t="shared" ref="U212:U215" si="321">SUM(S212:T212)</f>
        <v>0</v>
      </c>
      <c r="V212" s="108">
        <v>1821890.28</v>
      </c>
      <c r="W212" s="108">
        <v>0</v>
      </c>
      <c r="X212" s="343">
        <f t="shared" ref="X212:X215" si="322">SUM(V212:W212)</f>
        <v>1821890.28</v>
      </c>
      <c r="Y212" s="108">
        <v>1821890.28</v>
      </c>
      <c r="Z212" s="108">
        <v>0</v>
      </c>
      <c r="AA212" s="343">
        <f t="shared" ref="AA212:AA215" si="323">SUM(Y212:Z212)</f>
        <v>1821890.28</v>
      </c>
      <c r="AB212" s="108">
        <v>1821890.28</v>
      </c>
      <c r="AC212" s="108">
        <v>0</v>
      </c>
      <c r="AD212" s="343">
        <f t="shared" ref="AD212:AD215" si="324">SUM(AB212:AC212)</f>
        <v>1821890.28</v>
      </c>
      <c r="AE212" s="108">
        <f t="shared" si="311"/>
        <v>5465670.8399999999</v>
      </c>
      <c r="AF212" s="108">
        <f t="shared" si="311"/>
        <v>0</v>
      </c>
      <c r="AG212" s="343">
        <f t="shared" si="317"/>
        <v>5465670.8399999999</v>
      </c>
      <c r="AH212" s="108">
        <v>0</v>
      </c>
      <c r="AI212" s="108">
        <v>0</v>
      </c>
      <c r="AJ212" s="343">
        <f t="shared" ref="AJ212:AJ215" si="325">SUM(AH212:AI212)</f>
        <v>0</v>
      </c>
      <c r="AK212" s="108">
        <v>0</v>
      </c>
      <c r="AL212" s="108">
        <v>0</v>
      </c>
      <c r="AM212" s="108"/>
      <c r="AN212" s="343">
        <f t="shared" si="316"/>
        <v>0</v>
      </c>
      <c r="AO212" s="108">
        <v>0</v>
      </c>
      <c r="AP212" s="108">
        <v>0</v>
      </c>
      <c r="AQ212" s="343">
        <f t="shared" ref="AQ212:AQ215" si="326">SUM(AO212:AP212)</f>
        <v>0</v>
      </c>
      <c r="AR212" s="90">
        <f t="shared" si="313"/>
        <v>-5465670.8399999999</v>
      </c>
      <c r="AS212" s="49"/>
      <c r="AT212" s="49"/>
    </row>
    <row r="213" spans="2:46" s="54" customFormat="1" ht="54.75" customHeight="1" x14ac:dyDescent="0.2">
      <c r="B213" s="145" t="s">
        <v>201</v>
      </c>
      <c r="C213" s="86" t="s">
        <v>831</v>
      </c>
      <c r="D213" s="86"/>
      <c r="E213" s="127" t="s">
        <v>112</v>
      </c>
      <c r="F213" s="152" t="s">
        <v>112</v>
      </c>
      <c r="G213" s="1" t="s">
        <v>517</v>
      </c>
      <c r="H213" s="92">
        <v>2028</v>
      </c>
      <c r="I213" s="92">
        <v>2030</v>
      </c>
      <c r="J213" s="7">
        <v>0</v>
      </c>
      <c r="K213" s="7">
        <v>0</v>
      </c>
      <c r="L213" s="343">
        <f t="shared" si="318"/>
        <v>0</v>
      </c>
      <c r="M213" s="7">
        <v>0</v>
      </c>
      <c r="N213" s="7">
        <v>0</v>
      </c>
      <c r="O213" s="343">
        <f t="shared" si="319"/>
        <v>0</v>
      </c>
      <c r="P213" s="108">
        <v>0</v>
      </c>
      <c r="Q213" s="108">
        <v>0</v>
      </c>
      <c r="R213" s="343">
        <f t="shared" si="320"/>
        <v>0</v>
      </c>
      <c r="S213" s="108">
        <v>0</v>
      </c>
      <c r="T213" s="108">
        <v>0</v>
      </c>
      <c r="U213" s="343">
        <f t="shared" si="321"/>
        <v>0</v>
      </c>
      <c r="V213" s="108">
        <v>1169695.1400000001</v>
      </c>
      <c r="W213" s="108">
        <v>0</v>
      </c>
      <c r="X213" s="343">
        <f t="shared" si="322"/>
        <v>1169695.1400000001</v>
      </c>
      <c r="Y213" s="108">
        <v>1169695.1400000001</v>
      </c>
      <c r="Z213" s="108">
        <v>0</v>
      </c>
      <c r="AA213" s="343">
        <f t="shared" si="323"/>
        <v>1169695.1400000001</v>
      </c>
      <c r="AB213" s="108">
        <v>1169695.1400000001</v>
      </c>
      <c r="AC213" s="108">
        <v>0</v>
      </c>
      <c r="AD213" s="343">
        <f t="shared" si="324"/>
        <v>1169695.1400000001</v>
      </c>
      <c r="AE213" s="108">
        <f t="shared" si="311"/>
        <v>3509085.4200000004</v>
      </c>
      <c r="AF213" s="108">
        <f t="shared" si="311"/>
        <v>0</v>
      </c>
      <c r="AG213" s="343">
        <f t="shared" si="317"/>
        <v>3509085.4200000004</v>
      </c>
      <c r="AH213" s="108">
        <v>0</v>
      </c>
      <c r="AI213" s="108">
        <v>0</v>
      </c>
      <c r="AJ213" s="343">
        <f t="shared" si="325"/>
        <v>0</v>
      </c>
      <c r="AK213" s="108">
        <v>0</v>
      </c>
      <c r="AL213" s="108">
        <v>0</v>
      </c>
      <c r="AM213" s="108"/>
      <c r="AN213" s="343">
        <f t="shared" si="316"/>
        <v>0</v>
      </c>
      <c r="AO213" s="108">
        <v>0</v>
      </c>
      <c r="AP213" s="108">
        <v>0</v>
      </c>
      <c r="AQ213" s="343">
        <f t="shared" si="326"/>
        <v>0</v>
      </c>
      <c r="AR213" s="90">
        <f t="shared" si="313"/>
        <v>-3509085.4200000004</v>
      </c>
      <c r="AS213" s="49"/>
      <c r="AT213" s="49"/>
    </row>
    <row r="214" spans="2:46" s="54" customFormat="1" ht="54.75" customHeight="1" x14ac:dyDescent="0.2">
      <c r="B214" s="145" t="s">
        <v>202</v>
      </c>
      <c r="C214" s="86" t="s">
        <v>832</v>
      </c>
      <c r="D214" s="86"/>
      <c r="E214" s="127" t="s">
        <v>112</v>
      </c>
      <c r="F214" s="46" t="s">
        <v>112</v>
      </c>
      <c r="G214" s="1" t="s">
        <v>518</v>
      </c>
      <c r="H214" s="92">
        <v>2028</v>
      </c>
      <c r="I214" s="92">
        <v>2030</v>
      </c>
      <c r="J214" s="7">
        <v>0</v>
      </c>
      <c r="K214" s="7">
        <v>0</v>
      </c>
      <c r="L214" s="343">
        <f t="shared" si="318"/>
        <v>0</v>
      </c>
      <c r="M214" s="7">
        <v>0</v>
      </c>
      <c r="N214" s="7">
        <v>0</v>
      </c>
      <c r="O214" s="343">
        <f t="shared" si="319"/>
        <v>0</v>
      </c>
      <c r="P214" s="108">
        <v>0</v>
      </c>
      <c r="Q214" s="108">
        <v>0</v>
      </c>
      <c r="R214" s="343">
        <f t="shared" si="320"/>
        <v>0</v>
      </c>
      <c r="S214" s="108">
        <v>0</v>
      </c>
      <c r="T214" s="108">
        <v>0</v>
      </c>
      <c r="U214" s="343">
        <f t="shared" si="321"/>
        <v>0</v>
      </c>
      <c r="V214" s="108">
        <v>235200</v>
      </c>
      <c r="W214" s="108">
        <v>0</v>
      </c>
      <c r="X214" s="343">
        <f t="shared" si="322"/>
        <v>235200</v>
      </c>
      <c r="Y214" s="108">
        <v>235200</v>
      </c>
      <c r="Z214" s="108">
        <v>0</v>
      </c>
      <c r="AA214" s="343">
        <f t="shared" si="323"/>
        <v>235200</v>
      </c>
      <c r="AB214" s="108">
        <v>235200</v>
      </c>
      <c r="AC214" s="108">
        <v>0</v>
      </c>
      <c r="AD214" s="343">
        <f t="shared" si="324"/>
        <v>235200</v>
      </c>
      <c r="AE214" s="108">
        <f t="shared" si="311"/>
        <v>705600</v>
      </c>
      <c r="AF214" s="108">
        <f t="shared" si="311"/>
        <v>0</v>
      </c>
      <c r="AG214" s="343">
        <f t="shared" si="317"/>
        <v>705600</v>
      </c>
      <c r="AH214" s="108">
        <v>0</v>
      </c>
      <c r="AI214" s="108">
        <v>0</v>
      </c>
      <c r="AJ214" s="343">
        <f t="shared" si="325"/>
        <v>0</v>
      </c>
      <c r="AK214" s="108">
        <v>0</v>
      </c>
      <c r="AL214" s="108">
        <v>0</v>
      </c>
      <c r="AM214" s="108"/>
      <c r="AN214" s="343">
        <f t="shared" si="316"/>
        <v>0</v>
      </c>
      <c r="AO214" s="108">
        <v>0</v>
      </c>
      <c r="AP214" s="108">
        <v>0</v>
      </c>
      <c r="AQ214" s="343">
        <f t="shared" si="326"/>
        <v>0</v>
      </c>
      <c r="AR214" s="90">
        <f t="shared" si="313"/>
        <v>-705600</v>
      </c>
      <c r="AS214" s="49"/>
      <c r="AT214" s="49"/>
    </row>
    <row r="215" spans="2:46" s="54" customFormat="1" ht="54.75" customHeight="1" x14ac:dyDescent="0.2">
      <c r="B215" s="145" t="s">
        <v>203</v>
      </c>
      <c r="C215" s="86" t="s">
        <v>520</v>
      </c>
      <c r="D215" s="86"/>
      <c r="E215" s="127" t="s">
        <v>112</v>
      </c>
      <c r="F215" s="46" t="s">
        <v>112</v>
      </c>
      <c r="G215" s="1" t="s">
        <v>517</v>
      </c>
      <c r="H215" s="92">
        <v>2028</v>
      </c>
      <c r="I215" s="92">
        <v>2030</v>
      </c>
      <c r="J215" s="7">
        <v>0</v>
      </c>
      <c r="K215" s="7">
        <v>0</v>
      </c>
      <c r="L215" s="343">
        <f t="shared" si="318"/>
        <v>0</v>
      </c>
      <c r="M215" s="7">
        <v>0</v>
      </c>
      <c r="N215" s="7">
        <v>0</v>
      </c>
      <c r="O215" s="343">
        <f t="shared" si="319"/>
        <v>0</v>
      </c>
      <c r="P215" s="108">
        <v>0</v>
      </c>
      <c r="Q215" s="108">
        <v>0</v>
      </c>
      <c r="R215" s="343">
        <f t="shared" si="320"/>
        <v>0</v>
      </c>
      <c r="S215" s="108">
        <v>0</v>
      </c>
      <c r="T215" s="108">
        <v>0</v>
      </c>
      <c r="U215" s="343">
        <f t="shared" si="321"/>
        <v>0</v>
      </c>
      <c r="V215" s="108">
        <v>1514695.1400000001</v>
      </c>
      <c r="W215" s="108">
        <v>0</v>
      </c>
      <c r="X215" s="343">
        <f t="shared" si="322"/>
        <v>1514695.1400000001</v>
      </c>
      <c r="Y215" s="108">
        <v>1514695.1400000001</v>
      </c>
      <c r="Z215" s="108">
        <v>0</v>
      </c>
      <c r="AA215" s="343">
        <f t="shared" si="323"/>
        <v>1514695.1400000001</v>
      </c>
      <c r="AB215" s="108">
        <v>1514695.1400000001</v>
      </c>
      <c r="AC215" s="108">
        <v>0</v>
      </c>
      <c r="AD215" s="343">
        <f t="shared" si="324"/>
        <v>1514695.1400000001</v>
      </c>
      <c r="AE215" s="108">
        <f t="shared" si="311"/>
        <v>4544085.42</v>
      </c>
      <c r="AF215" s="108">
        <f t="shared" si="311"/>
        <v>0</v>
      </c>
      <c r="AG215" s="343">
        <f t="shared" si="317"/>
        <v>4544085.42</v>
      </c>
      <c r="AH215" s="108">
        <v>0</v>
      </c>
      <c r="AI215" s="108">
        <v>0</v>
      </c>
      <c r="AJ215" s="343">
        <f t="shared" si="325"/>
        <v>0</v>
      </c>
      <c r="AK215" s="108">
        <v>0</v>
      </c>
      <c r="AL215" s="108">
        <v>0</v>
      </c>
      <c r="AM215" s="108"/>
      <c r="AN215" s="343">
        <f t="shared" si="316"/>
        <v>0</v>
      </c>
      <c r="AO215" s="108">
        <v>0</v>
      </c>
      <c r="AP215" s="108">
        <v>0</v>
      </c>
      <c r="AQ215" s="343">
        <f t="shared" si="326"/>
        <v>0</v>
      </c>
      <c r="AR215" s="90">
        <f t="shared" si="313"/>
        <v>-4544085.42</v>
      </c>
      <c r="AS215" s="49"/>
      <c r="AT215" s="49"/>
    </row>
    <row r="216" spans="2:46" s="54" customFormat="1" ht="65.25" customHeight="1" x14ac:dyDescent="0.2">
      <c r="B216" s="288" t="s">
        <v>15</v>
      </c>
      <c r="C216" s="334" t="s">
        <v>833</v>
      </c>
      <c r="D216" s="241"/>
      <c r="E216" s="235" t="s">
        <v>112</v>
      </c>
      <c r="F216" s="242" t="s">
        <v>112</v>
      </c>
      <c r="G216" s="236"/>
      <c r="H216" s="288">
        <v>2022</v>
      </c>
      <c r="I216" s="288">
        <v>2026</v>
      </c>
      <c r="J216" s="239">
        <f>SUM(J217:J222)</f>
        <v>3881390.2800000003</v>
      </c>
      <c r="K216" s="239">
        <f>SUM(K217:K222)</f>
        <v>0</v>
      </c>
      <c r="L216" s="258">
        <f>J216+K216</f>
        <v>3881390.2800000003</v>
      </c>
      <c r="M216" s="239">
        <f>SUM(M217:M222)</f>
        <v>432000</v>
      </c>
      <c r="N216" s="239">
        <f>SUM(N217:N222)</f>
        <v>0</v>
      </c>
      <c r="O216" s="258">
        <f>M216+N216</f>
        <v>432000</v>
      </c>
      <c r="P216" s="239">
        <f>SUM(P217:P222)</f>
        <v>2201390.2800000003</v>
      </c>
      <c r="Q216" s="239">
        <f>SUM(Q217:Q222)</f>
        <v>0</v>
      </c>
      <c r="R216" s="258">
        <f>P216+Q216</f>
        <v>2201390.2800000003</v>
      </c>
      <c r="S216" s="239">
        <f>SUM(S217:S222)</f>
        <v>432000</v>
      </c>
      <c r="T216" s="239">
        <f>SUM(T217:T222)</f>
        <v>0</v>
      </c>
      <c r="U216" s="258">
        <f>S216+T216</f>
        <v>432000</v>
      </c>
      <c r="V216" s="239">
        <f>SUM(V217:V222)</f>
        <v>2201390.2800000003</v>
      </c>
      <c r="W216" s="239">
        <f>SUM(W217:W222)</f>
        <v>0</v>
      </c>
      <c r="X216" s="258">
        <f>V216+W216</f>
        <v>2201390.2800000003</v>
      </c>
      <c r="Y216" s="258">
        <f>SUM(Y217:Y222)</f>
        <v>432000</v>
      </c>
      <c r="Z216" s="258">
        <f>SUM(Z217:Z222)</f>
        <v>0</v>
      </c>
      <c r="AA216" s="258">
        <f>SUM(Y216:Z216)</f>
        <v>432000</v>
      </c>
      <c r="AB216" s="258">
        <f>SUM(AB217:AB222)</f>
        <v>2201390.2800000003</v>
      </c>
      <c r="AC216" s="258">
        <f>SUM(AC217:AC222)</f>
        <v>0</v>
      </c>
      <c r="AD216" s="258">
        <f>SUM(AB216:AC216)</f>
        <v>2201390.2800000003</v>
      </c>
      <c r="AE216" s="258">
        <f t="shared" si="311"/>
        <v>11781561.120000001</v>
      </c>
      <c r="AF216" s="258">
        <f t="shared" si="311"/>
        <v>0</v>
      </c>
      <c r="AG216" s="258">
        <f t="shared" si="317"/>
        <v>11781561.120000001</v>
      </c>
      <c r="AH216" s="239">
        <f>SUM(AH217:AH222)</f>
        <v>0</v>
      </c>
      <c r="AI216" s="239">
        <f>SUM(AI217:AI222)</f>
        <v>0</v>
      </c>
      <c r="AJ216" s="258">
        <f>AH216+AI216</f>
        <v>0</v>
      </c>
      <c r="AK216" s="239">
        <f>SUM(AK217:AK222)</f>
        <v>0</v>
      </c>
      <c r="AL216" s="239">
        <f>SUM(AL217:AL222)</f>
        <v>0</v>
      </c>
      <c r="AM216" s="258"/>
      <c r="AN216" s="258">
        <f>AK216+AL216</f>
        <v>0</v>
      </c>
      <c r="AO216" s="239">
        <f>SUM(AO217:AO222)</f>
        <v>0</v>
      </c>
      <c r="AP216" s="239">
        <f>SUM(AP217:AP222)</f>
        <v>0</v>
      </c>
      <c r="AQ216" s="258">
        <f>AO216+AP216</f>
        <v>0</v>
      </c>
      <c r="AR216" s="267">
        <f t="shared" si="313"/>
        <v>-11781561.120000001</v>
      </c>
      <c r="AS216" s="49"/>
      <c r="AT216" s="69"/>
    </row>
    <row r="217" spans="2:46" s="54" customFormat="1" ht="65.25" customHeight="1" x14ac:dyDescent="0.2">
      <c r="B217" s="153" t="s">
        <v>204</v>
      </c>
      <c r="C217" s="86" t="s">
        <v>834</v>
      </c>
      <c r="D217" s="86"/>
      <c r="E217" s="88" t="s">
        <v>112</v>
      </c>
      <c r="F217" s="46" t="s">
        <v>112</v>
      </c>
      <c r="G217" s="1" t="s">
        <v>517</v>
      </c>
      <c r="H217" s="92">
        <v>2024</v>
      </c>
      <c r="I217" s="92">
        <v>2024</v>
      </c>
      <c r="J217" s="7">
        <v>900000</v>
      </c>
      <c r="K217" s="7">
        <v>0</v>
      </c>
      <c r="L217" s="343">
        <f t="shared" ref="L217:L235" si="327">SUM(J217:K217)</f>
        <v>900000</v>
      </c>
      <c r="M217" s="7">
        <v>0</v>
      </c>
      <c r="N217" s="7">
        <v>0</v>
      </c>
      <c r="O217" s="343">
        <f t="shared" ref="O217:O235" si="328">SUM(M217:N217)</f>
        <v>0</v>
      </c>
      <c r="P217" s="108">
        <v>0</v>
      </c>
      <c r="Q217" s="108">
        <v>0</v>
      </c>
      <c r="R217" s="343">
        <f t="shared" ref="R217:R235" si="329">SUM(P217:Q217)</f>
        <v>0</v>
      </c>
      <c r="S217" s="108">
        <v>0</v>
      </c>
      <c r="T217" s="108">
        <v>0</v>
      </c>
      <c r="U217" s="343">
        <f t="shared" ref="U217:U222" si="330">S217+T217</f>
        <v>0</v>
      </c>
      <c r="V217" s="108">
        <v>0</v>
      </c>
      <c r="W217" s="108">
        <v>0</v>
      </c>
      <c r="X217" s="343">
        <f t="shared" ref="X217:X222" si="331">V217+W217</f>
        <v>0</v>
      </c>
      <c r="Y217" s="108">
        <v>0</v>
      </c>
      <c r="Z217" s="108">
        <v>0</v>
      </c>
      <c r="AA217" s="343">
        <f t="shared" ref="AA217:AA222" si="332">SUM(Y217:Z217)</f>
        <v>0</v>
      </c>
      <c r="AB217" s="108">
        <v>0</v>
      </c>
      <c r="AC217" s="108">
        <v>0</v>
      </c>
      <c r="AD217" s="343">
        <f t="shared" ref="AD217:AD222" si="333">SUM(AB217:AC217)</f>
        <v>0</v>
      </c>
      <c r="AE217" s="108">
        <f t="shared" si="311"/>
        <v>900000</v>
      </c>
      <c r="AF217" s="108">
        <f t="shared" si="311"/>
        <v>0</v>
      </c>
      <c r="AG217" s="343">
        <f t="shared" si="317"/>
        <v>900000</v>
      </c>
      <c r="AH217" s="108">
        <v>0</v>
      </c>
      <c r="AI217" s="108">
        <v>0</v>
      </c>
      <c r="AJ217" s="343">
        <f t="shared" ref="AJ217:AJ231" si="334">SUM(AH217:AI217)</f>
        <v>0</v>
      </c>
      <c r="AK217" s="154">
        <v>0</v>
      </c>
      <c r="AL217" s="154">
        <v>0</v>
      </c>
      <c r="AM217" s="108"/>
      <c r="AN217" s="343">
        <f t="shared" si="316"/>
        <v>0</v>
      </c>
      <c r="AO217" s="108">
        <v>0</v>
      </c>
      <c r="AP217" s="108">
        <v>0</v>
      </c>
      <c r="AQ217" s="343">
        <f t="shared" ref="AQ217:AQ235" si="335">SUM(AO217:AP217)</f>
        <v>0</v>
      </c>
      <c r="AR217" s="212">
        <f t="shared" si="313"/>
        <v>-900000</v>
      </c>
      <c r="AS217" s="49"/>
      <c r="AT217" s="69"/>
    </row>
    <row r="218" spans="2:46" s="54" customFormat="1" ht="65.25" customHeight="1" x14ac:dyDescent="0.2">
      <c r="B218" s="153" t="s">
        <v>205</v>
      </c>
      <c r="C218" s="86" t="s">
        <v>835</v>
      </c>
      <c r="D218" s="86"/>
      <c r="E218" s="88" t="s">
        <v>112</v>
      </c>
      <c r="F218" s="46" t="s">
        <v>112</v>
      </c>
      <c r="G218" s="1"/>
      <c r="H218" s="92">
        <v>2024</v>
      </c>
      <c r="I218" s="92">
        <v>2030</v>
      </c>
      <c r="J218" s="7">
        <v>0</v>
      </c>
      <c r="K218" s="7">
        <v>0</v>
      </c>
      <c r="L218" s="343">
        <f t="shared" si="327"/>
        <v>0</v>
      </c>
      <c r="M218" s="7">
        <v>0</v>
      </c>
      <c r="N218" s="7">
        <v>0</v>
      </c>
      <c r="O218" s="343">
        <f t="shared" si="328"/>
        <v>0</v>
      </c>
      <c r="P218" s="108">
        <v>0</v>
      </c>
      <c r="Q218" s="108">
        <v>0</v>
      </c>
      <c r="R218" s="343">
        <f t="shared" si="329"/>
        <v>0</v>
      </c>
      <c r="S218" s="108">
        <v>0</v>
      </c>
      <c r="T218" s="108">
        <v>0</v>
      </c>
      <c r="U218" s="343">
        <f t="shared" si="330"/>
        <v>0</v>
      </c>
      <c r="V218" s="108">
        <v>0</v>
      </c>
      <c r="W218" s="108">
        <v>0</v>
      </c>
      <c r="X218" s="343">
        <f t="shared" si="331"/>
        <v>0</v>
      </c>
      <c r="Y218" s="108">
        <v>0</v>
      </c>
      <c r="Z218" s="108">
        <v>0</v>
      </c>
      <c r="AA218" s="343">
        <f t="shared" si="332"/>
        <v>0</v>
      </c>
      <c r="AB218" s="108">
        <v>0</v>
      </c>
      <c r="AC218" s="108">
        <v>0</v>
      </c>
      <c r="AD218" s="343">
        <f t="shared" si="333"/>
        <v>0</v>
      </c>
      <c r="AE218" s="108">
        <f t="shared" si="311"/>
        <v>0</v>
      </c>
      <c r="AF218" s="108">
        <f t="shared" si="311"/>
        <v>0</v>
      </c>
      <c r="AG218" s="343">
        <f t="shared" si="317"/>
        <v>0</v>
      </c>
      <c r="AH218" s="108">
        <v>0</v>
      </c>
      <c r="AI218" s="108">
        <v>0</v>
      </c>
      <c r="AJ218" s="343">
        <f t="shared" si="334"/>
        <v>0</v>
      </c>
      <c r="AK218" s="154">
        <v>0</v>
      </c>
      <c r="AL218" s="154">
        <v>0</v>
      </c>
      <c r="AM218" s="108"/>
      <c r="AN218" s="343">
        <f t="shared" si="316"/>
        <v>0</v>
      </c>
      <c r="AO218" s="108">
        <v>0</v>
      </c>
      <c r="AP218" s="108">
        <v>0</v>
      </c>
      <c r="AQ218" s="343">
        <f t="shared" si="335"/>
        <v>0</v>
      </c>
      <c r="AR218" s="212">
        <f t="shared" si="313"/>
        <v>0</v>
      </c>
      <c r="AS218" s="49"/>
      <c r="AT218" s="69"/>
    </row>
    <row r="219" spans="2:46" s="54" customFormat="1" ht="65.25" customHeight="1" x14ac:dyDescent="0.2">
      <c r="B219" s="153" t="s">
        <v>206</v>
      </c>
      <c r="C219" s="86" t="s">
        <v>836</v>
      </c>
      <c r="D219" s="86"/>
      <c r="E219" s="88" t="s">
        <v>112</v>
      </c>
      <c r="F219" s="46" t="s">
        <v>112</v>
      </c>
      <c r="G219" s="1" t="s">
        <v>517</v>
      </c>
      <c r="H219" s="92">
        <v>2024</v>
      </c>
      <c r="I219" s="92">
        <v>2024</v>
      </c>
      <c r="J219" s="7">
        <v>780000</v>
      </c>
      <c r="K219" s="7">
        <v>0</v>
      </c>
      <c r="L219" s="343">
        <f t="shared" si="327"/>
        <v>780000</v>
      </c>
      <c r="M219" s="7">
        <v>0</v>
      </c>
      <c r="N219" s="7">
        <v>0</v>
      </c>
      <c r="O219" s="343">
        <f t="shared" si="328"/>
        <v>0</v>
      </c>
      <c r="P219" s="108">
        <v>0</v>
      </c>
      <c r="Q219" s="108">
        <v>0</v>
      </c>
      <c r="R219" s="343">
        <f t="shared" si="329"/>
        <v>0</v>
      </c>
      <c r="S219" s="108">
        <v>0</v>
      </c>
      <c r="T219" s="108">
        <v>0</v>
      </c>
      <c r="U219" s="343">
        <f t="shared" si="330"/>
        <v>0</v>
      </c>
      <c r="V219" s="108">
        <v>0</v>
      </c>
      <c r="W219" s="108">
        <v>0</v>
      </c>
      <c r="X219" s="343">
        <f t="shared" si="331"/>
        <v>0</v>
      </c>
      <c r="Y219" s="108">
        <v>0</v>
      </c>
      <c r="Z219" s="108">
        <v>0</v>
      </c>
      <c r="AA219" s="343">
        <f t="shared" si="332"/>
        <v>0</v>
      </c>
      <c r="AB219" s="108">
        <v>0</v>
      </c>
      <c r="AC219" s="108">
        <v>0</v>
      </c>
      <c r="AD219" s="343">
        <f t="shared" si="333"/>
        <v>0</v>
      </c>
      <c r="AE219" s="108">
        <f t="shared" si="311"/>
        <v>780000</v>
      </c>
      <c r="AF219" s="108">
        <f t="shared" si="311"/>
        <v>0</v>
      </c>
      <c r="AG219" s="343">
        <f t="shared" si="317"/>
        <v>780000</v>
      </c>
      <c r="AH219" s="108">
        <v>0</v>
      </c>
      <c r="AI219" s="108">
        <v>0</v>
      </c>
      <c r="AJ219" s="343">
        <f t="shared" si="334"/>
        <v>0</v>
      </c>
      <c r="AK219" s="154">
        <v>0</v>
      </c>
      <c r="AL219" s="154">
        <v>0</v>
      </c>
      <c r="AM219" s="108"/>
      <c r="AN219" s="343">
        <f t="shared" si="316"/>
        <v>0</v>
      </c>
      <c r="AO219" s="108">
        <v>0</v>
      </c>
      <c r="AP219" s="108">
        <v>0</v>
      </c>
      <c r="AQ219" s="343">
        <f t="shared" si="335"/>
        <v>0</v>
      </c>
      <c r="AR219" s="212">
        <f t="shared" si="313"/>
        <v>-780000</v>
      </c>
      <c r="AS219" s="49"/>
      <c r="AT219" s="69"/>
    </row>
    <row r="220" spans="2:46" s="54" customFormat="1" ht="65.25" customHeight="1" x14ac:dyDescent="0.2">
      <c r="B220" s="153" t="s">
        <v>207</v>
      </c>
      <c r="C220" s="86" t="s">
        <v>837</v>
      </c>
      <c r="D220" s="86"/>
      <c r="E220" s="88" t="s">
        <v>112</v>
      </c>
      <c r="F220" s="46" t="s">
        <v>112</v>
      </c>
      <c r="G220" s="1" t="s">
        <v>517</v>
      </c>
      <c r="H220" s="92">
        <v>2024</v>
      </c>
      <c r="I220" s="92">
        <v>2030</v>
      </c>
      <c r="J220" s="7">
        <v>432000</v>
      </c>
      <c r="K220" s="7">
        <v>0</v>
      </c>
      <c r="L220" s="343">
        <f t="shared" si="327"/>
        <v>432000</v>
      </c>
      <c r="M220" s="7">
        <v>432000</v>
      </c>
      <c r="N220" s="7">
        <v>0</v>
      </c>
      <c r="O220" s="343">
        <f t="shared" si="328"/>
        <v>432000</v>
      </c>
      <c r="P220" s="108">
        <v>432000</v>
      </c>
      <c r="Q220" s="108">
        <v>0</v>
      </c>
      <c r="R220" s="343">
        <f t="shared" si="329"/>
        <v>432000</v>
      </c>
      <c r="S220" s="108">
        <v>432000</v>
      </c>
      <c r="T220" s="108">
        <v>0</v>
      </c>
      <c r="U220" s="343">
        <f t="shared" si="330"/>
        <v>432000</v>
      </c>
      <c r="V220" s="108">
        <v>432000</v>
      </c>
      <c r="W220" s="108">
        <v>0</v>
      </c>
      <c r="X220" s="343">
        <f t="shared" si="331"/>
        <v>432000</v>
      </c>
      <c r="Y220" s="108">
        <v>432000</v>
      </c>
      <c r="Z220" s="108">
        <v>0</v>
      </c>
      <c r="AA220" s="343">
        <f t="shared" si="332"/>
        <v>432000</v>
      </c>
      <c r="AB220" s="108">
        <v>432000</v>
      </c>
      <c r="AC220" s="108">
        <v>0</v>
      </c>
      <c r="AD220" s="343">
        <f t="shared" si="333"/>
        <v>432000</v>
      </c>
      <c r="AE220" s="108">
        <f t="shared" si="311"/>
        <v>3024000</v>
      </c>
      <c r="AF220" s="108">
        <f t="shared" si="311"/>
        <v>0</v>
      </c>
      <c r="AG220" s="343">
        <f t="shared" si="317"/>
        <v>3024000</v>
      </c>
      <c r="AH220" s="108">
        <v>0</v>
      </c>
      <c r="AI220" s="108">
        <v>0</v>
      </c>
      <c r="AJ220" s="343">
        <f t="shared" si="334"/>
        <v>0</v>
      </c>
      <c r="AK220" s="154">
        <v>0</v>
      </c>
      <c r="AL220" s="154">
        <v>0</v>
      </c>
      <c r="AM220" s="108"/>
      <c r="AN220" s="343">
        <f t="shared" si="316"/>
        <v>0</v>
      </c>
      <c r="AO220" s="108">
        <v>0</v>
      </c>
      <c r="AP220" s="108">
        <v>0</v>
      </c>
      <c r="AQ220" s="343">
        <f t="shared" si="335"/>
        <v>0</v>
      </c>
      <c r="AR220" s="212">
        <f t="shared" si="313"/>
        <v>-3024000</v>
      </c>
      <c r="AS220" s="49"/>
      <c r="AT220" s="69"/>
    </row>
    <row r="221" spans="2:46" s="54" customFormat="1" ht="65.25" customHeight="1" x14ac:dyDescent="0.2">
      <c r="B221" s="153" t="s">
        <v>208</v>
      </c>
      <c r="C221" s="86" t="s">
        <v>838</v>
      </c>
      <c r="D221" s="86"/>
      <c r="E221" s="88" t="s">
        <v>112</v>
      </c>
      <c r="F221" s="46" t="s">
        <v>522</v>
      </c>
      <c r="G221" s="1" t="s">
        <v>839</v>
      </c>
      <c r="H221" s="92">
        <v>2024</v>
      </c>
      <c r="I221" s="92">
        <v>2030</v>
      </c>
      <c r="J221" s="7">
        <v>0</v>
      </c>
      <c r="K221" s="7">
        <v>0</v>
      </c>
      <c r="L221" s="343">
        <f t="shared" si="327"/>
        <v>0</v>
      </c>
      <c r="M221" s="7">
        <v>0</v>
      </c>
      <c r="N221" s="7">
        <v>0</v>
      </c>
      <c r="O221" s="343">
        <f t="shared" si="328"/>
        <v>0</v>
      </c>
      <c r="P221" s="108">
        <v>0</v>
      </c>
      <c r="Q221" s="108">
        <v>0</v>
      </c>
      <c r="R221" s="343">
        <f t="shared" si="329"/>
        <v>0</v>
      </c>
      <c r="S221" s="108">
        <v>0</v>
      </c>
      <c r="T221" s="108">
        <v>0</v>
      </c>
      <c r="U221" s="343">
        <f t="shared" si="330"/>
        <v>0</v>
      </c>
      <c r="V221" s="108">
        <v>0</v>
      </c>
      <c r="W221" s="108">
        <v>0</v>
      </c>
      <c r="X221" s="343">
        <f t="shared" si="331"/>
        <v>0</v>
      </c>
      <c r="Y221" s="108">
        <v>0</v>
      </c>
      <c r="Z221" s="108">
        <v>0</v>
      </c>
      <c r="AA221" s="343">
        <f t="shared" si="332"/>
        <v>0</v>
      </c>
      <c r="AB221" s="108">
        <v>0</v>
      </c>
      <c r="AC221" s="108">
        <v>0</v>
      </c>
      <c r="AD221" s="343">
        <f t="shared" si="333"/>
        <v>0</v>
      </c>
      <c r="AE221" s="108">
        <f t="shared" si="311"/>
        <v>0</v>
      </c>
      <c r="AF221" s="108">
        <f t="shared" si="311"/>
        <v>0</v>
      </c>
      <c r="AG221" s="343">
        <f t="shared" si="317"/>
        <v>0</v>
      </c>
      <c r="AH221" s="108">
        <v>0</v>
      </c>
      <c r="AI221" s="108">
        <v>0</v>
      </c>
      <c r="AJ221" s="343">
        <f t="shared" si="334"/>
        <v>0</v>
      </c>
      <c r="AK221" s="154">
        <v>0</v>
      </c>
      <c r="AL221" s="154">
        <v>0</v>
      </c>
      <c r="AM221" s="108"/>
      <c r="AN221" s="343">
        <f t="shared" si="316"/>
        <v>0</v>
      </c>
      <c r="AO221" s="108">
        <v>0</v>
      </c>
      <c r="AP221" s="108">
        <v>0</v>
      </c>
      <c r="AQ221" s="343">
        <f t="shared" si="335"/>
        <v>0</v>
      </c>
      <c r="AR221" s="212">
        <f t="shared" si="313"/>
        <v>0</v>
      </c>
      <c r="AS221" s="49"/>
      <c r="AT221" s="69"/>
    </row>
    <row r="222" spans="2:46" s="54" customFormat="1" ht="65.25" customHeight="1" x14ac:dyDescent="0.2">
      <c r="B222" s="153" t="s">
        <v>521</v>
      </c>
      <c r="C222" s="86" t="s">
        <v>840</v>
      </c>
      <c r="D222" s="86"/>
      <c r="E222" s="88" t="s">
        <v>112</v>
      </c>
      <c r="F222" s="46" t="s">
        <v>291</v>
      </c>
      <c r="G222" s="88"/>
      <c r="H222" s="92">
        <v>2024</v>
      </c>
      <c r="I222" s="92">
        <v>2030</v>
      </c>
      <c r="J222" s="7">
        <v>1769390.28</v>
      </c>
      <c r="K222" s="7">
        <v>0</v>
      </c>
      <c r="L222" s="343">
        <f t="shared" si="327"/>
        <v>1769390.28</v>
      </c>
      <c r="M222" s="7">
        <v>0</v>
      </c>
      <c r="N222" s="7">
        <v>0</v>
      </c>
      <c r="O222" s="343">
        <f t="shared" si="328"/>
        <v>0</v>
      </c>
      <c r="P222" s="108">
        <v>1769390.28</v>
      </c>
      <c r="Q222" s="108">
        <v>0</v>
      </c>
      <c r="R222" s="343">
        <f t="shared" si="329"/>
        <v>1769390.28</v>
      </c>
      <c r="S222" s="108">
        <v>0</v>
      </c>
      <c r="T222" s="108">
        <v>0</v>
      </c>
      <c r="U222" s="343">
        <f t="shared" si="330"/>
        <v>0</v>
      </c>
      <c r="V222" s="108">
        <v>1769390.28</v>
      </c>
      <c r="W222" s="108">
        <v>0</v>
      </c>
      <c r="X222" s="343">
        <f t="shared" si="331"/>
        <v>1769390.28</v>
      </c>
      <c r="Y222" s="108">
        <v>0</v>
      </c>
      <c r="Z222" s="108">
        <v>0</v>
      </c>
      <c r="AA222" s="343">
        <f t="shared" si="332"/>
        <v>0</v>
      </c>
      <c r="AB222" s="108">
        <v>1769390.28</v>
      </c>
      <c r="AC222" s="108">
        <v>0</v>
      </c>
      <c r="AD222" s="343">
        <f t="shared" si="333"/>
        <v>1769390.28</v>
      </c>
      <c r="AE222" s="108">
        <f t="shared" si="311"/>
        <v>7077561.1200000001</v>
      </c>
      <c r="AF222" s="108">
        <f t="shared" si="311"/>
        <v>0</v>
      </c>
      <c r="AG222" s="343">
        <f t="shared" si="317"/>
        <v>7077561.1200000001</v>
      </c>
      <c r="AH222" s="108">
        <v>0</v>
      </c>
      <c r="AI222" s="108">
        <v>0</v>
      </c>
      <c r="AJ222" s="343">
        <f t="shared" si="334"/>
        <v>0</v>
      </c>
      <c r="AK222" s="154">
        <v>0</v>
      </c>
      <c r="AL222" s="154">
        <v>0</v>
      </c>
      <c r="AM222" s="108"/>
      <c r="AN222" s="343">
        <f t="shared" si="316"/>
        <v>0</v>
      </c>
      <c r="AO222" s="108">
        <v>0</v>
      </c>
      <c r="AP222" s="108">
        <v>0</v>
      </c>
      <c r="AQ222" s="343">
        <f t="shared" si="335"/>
        <v>0</v>
      </c>
      <c r="AR222" s="212">
        <f t="shared" si="313"/>
        <v>-7077561.1200000001</v>
      </c>
      <c r="AS222" s="49"/>
      <c r="AT222" s="69"/>
    </row>
    <row r="223" spans="2:46" s="54" customFormat="1" ht="65.25" customHeight="1" x14ac:dyDescent="0.2">
      <c r="B223" s="301" t="s">
        <v>236</v>
      </c>
      <c r="C223" s="397" t="s">
        <v>841</v>
      </c>
      <c r="D223" s="295"/>
      <c r="E223" s="296" t="s">
        <v>649</v>
      </c>
      <c r="F223" s="297" t="s">
        <v>540</v>
      </c>
      <c r="G223" s="298"/>
      <c r="H223" s="296">
        <v>2024</v>
      </c>
      <c r="I223" s="296">
        <v>2030</v>
      </c>
      <c r="J223" s="299">
        <f>SUM(J224:J231)</f>
        <v>2233717.1135999998</v>
      </c>
      <c r="K223" s="299">
        <f>SUM(K224:K231)</f>
        <v>0</v>
      </c>
      <c r="L223" s="299">
        <f t="shared" si="327"/>
        <v>2233717.1135999998</v>
      </c>
      <c r="M223" s="299">
        <f>SUM(M224:M231)</f>
        <v>5421241.9535999997</v>
      </c>
      <c r="N223" s="299">
        <f>SUM(N224:N231)</f>
        <v>0</v>
      </c>
      <c r="O223" s="299">
        <f t="shared" si="328"/>
        <v>5421241.9535999997</v>
      </c>
      <c r="P223" s="299">
        <f>SUM(P224:P231)</f>
        <v>3142461.3936000001</v>
      </c>
      <c r="Q223" s="299">
        <f>SUM(Q224:Q231)</f>
        <v>0</v>
      </c>
      <c r="R223" s="299">
        <f t="shared" si="329"/>
        <v>3142461.3936000001</v>
      </c>
      <c r="S223" s="299">
        <f>SUM(S224:S231)</f>
        <v>5121241.9536000006</v>
      </c>
      <c r="T223" s="299">
        <f>SUM(T224:T231)</f>
        <v>0</v>
      </c>
      <c r="U223" s="299">
        <f t="shared" ref="U223:U235" si="336">SUM(S223:T223)</f>
        <v>5121241.9536000006</v>
      </c>
      <c r="V223" s="299">
        <f>SUM(V224:V231)</f>
        <v>3442461.3936000001</v>
      </c>
      <c r="W223" s="299">
        <f>SUM(W224:W231)</f>
        <v>0</v>
      </c>
      <c r="X223" s="299">
        <f t="shared" ref="X223:X235" si="337">SUM(V223:W223)</f>
        <v>3442461.3936000001</v>
      </c>
      <c r="Y223" s="299">
        <f>SUM(Y224:Y231)</f>
        <v>5121241.9536000006</v>
      </c>
      <c r="Z223" s="299">
        <f>SUM(Z224:Z231)</f>
        <v>0</v>
      </c>
      <c r="AA223" s="299">
        <f>SUM(Y223:Z223)</f>
        <v>5121241.9536000006</v>
      </c>
      <c r="AB223" s="299">
        <f>SUM(AB224:AB231)</f>
        <v>3442461.3936000001</v>
      </c>
      <c r="AC223" s="299">
        <f>SUM(AC224:AC231)</f>
        <v>0</v>
      </c>
      <c r="AD223" s="299">
        <f>SUM(AB223:AC223)</f>
        <v>3442461.3936000001</v>
      </c>
      <c r="AE223" s="299">
        <f t="shared" si="311"/>
        <v>27924827.155199997</v>
      </c>
      <c r="AF223" s="299">
        <f t="shared" si="311"/>
        <v>0</v>
      </c>
      <c r="AG223" s="299">
        <f t="shared" ref="AG223:AG235" si="338">SUM(AE223:AF223)</f>
        <v>27924827.155199997</v>
      </c>
      <c r="AH223" s="299">
        <f>SUM(AH224:AH231)</f>
        <v>7557420.4607999995</v>
      </c>
      <c r="AI223" s="299">
        <f>SUM(AI224:AI231)</f>
        <v>0</v>
      </c>
      <c r="AJ223" s="299">
        <f t="shared" si="334"/>
        <v>7557420.4607999995</v>
      </c>
      <c r="AK223" s="299">
        <f>SUM(AK224:AK231)</f>
        <v>0</v>
      </c>
      <c r="AL223" s="299">
        <f>SUM(AL224:AL231)</f>
        <v>0</v>
      </c>
      <c r="AM223" s="299"/>
      <c r="AN223" s="299">
        <f t="shared" ref="AN223:AN235" si="339">AK223+AL223</f>
        <v>0</v>
      </c>
      <c r="AO223" s="299">
        <f>SUM(AO224:AO231)</f>
        <v>12447406.694400001</v>
      </c>
      <c r="AP223" s="299">
        <f>SUM(AP224:AP231)</f>
        <v>0</v>
      </c>
      <c r="AQ223" s="299">
        <f t="shared" si="335"/>
        <v>12447406.694400001</v>
      </c>
      <c r="AR223" s="300">
        <f t="shared" si="313"/>
        <v>-7919999.9999999963</v>
      </c>
      <c r="AS223" s="49"/>
      <c r="AT223" s="69"/>
    </row>
    <row r="224" spans="2:46" s="54" customFormat="1" ht="65.25" customHeight="1" x14ac:dyDescent="0.2">
      <c r="B224" s="153" t="s">
        <v>238</v>
      </c>
      <c r="C224" s="86" t="s">
        <v>842</v>
      </c>
      <c r="D224" s="86"/>
      <c r="E224" s="88" t="s">
        <v>649</v>
      </c>
      <c r="F224" s="46" t="s">
        <v>540</v>
      </c>
      <c r="G224" s="1"/>
      <c r="H224" s="92">
        <v>2024</v>
      </c>
      <c r="I224" s="92">
        <v>2030</v>
      </c>
      <c r="J224" s="7">
        <v>0</v>
      </c>
      <c r="K224" s="7">
        <v>0</v>
      </c>
      <c r="L224" s="338">
        <f t="shared" si="327"/>
        <v>0</v>
      </c>
      <c r="M224" s="307">
        <v>0</v>
      </c>
      <c r="N224" s="7">
        <v>0</v>
      </c>
      <c r="O224" s="338">
        <f t="shared" si="328"/>
        <v>0</v>
      </c>
      <c r="P224" s="108">
        <v>0</v>
      </c>
      <c r="Q224" s="108">
        <v>0</v>
      </c>
      <c r="R224" s="338">
        <f t="shared" si="329"/>
        <v>0</v>
      </c>
      <c r="S224" s="108">
        <v>0</v>
      </c>
      <c r="T224" s="108">
        <v>0</v>
      </c>
      <c r="U224" s="338">
        <f t="shared" si="336"/>
        <v>0</v>
      </c>
      <c r="V224" s="108">
        <v>0</v>
      </c>
      <c r="W224" s="108">
        <v>0</v>
      </c>
      <c r="X224" s="343">
        <f t="shared" si="337"/>
        <v>0</v>
      </c>
      <c r="Y224" s="108">
        <v>0</v>
      </c>
      <c r="Z224" s="108">
        <v>0</v>
      </c>
      <c r="AA224" s="343">
        <f t="shared" ref="AA224:AA231" si="340">SUM(Y224:Z224)</f>
        <v>0</v>
      </c>
      <c r="AB224" s="108">
        <v>0</v>
      </c>
      <c r="AC224" s="108">
        <v>0</v>
      </c>
      <c r="AD224" s="343">
        <f t="shared" ref="AD224:AD231" si="341">SUM(AB224:AC224)</f>
        <v>0</v>
      </c>
      <c r="AE224" s="108">
        <f t="shared" ref="AE224:AF239" si="342">J224+M224+P224+S224+V224+Y224+AB224</f>
        <v>0</v>
      </c>
      <c r="AF224" s="108">
        <f t="shared" si="342"/>
        <v>0</v>
      </c>
      <c r="AG224" s="343">
        <f t="shared" si="338"/>
        <v>0</v>
      </c>
      <c r="AH224" s="108">
        <v>0</v>
      </c>
      <c r="AI224" s="108">
        <v>0</v>
      </c>
      <c r="AJ224" s="338">
        <f t="shared" si="334"/>
        <v>0</v>
      </c>
      <c r="AK224" s="154">
        <v>0</v>
      </c>
      <c r="AL224" s="154">
        <v>0</v>
      </c>
      <c r="AM224" s="108"/>
      <c r="AN224" s="338">
        <f t="shared" si="339"/>
        <v>0</v>
      </c>
      <c r="AO224" s="108">
        <v>0</v>
      </c>
      <c r="AP224" s="108">
        <v>0</v>
      </c>
      <c r="AQ224" s="343">
        <f t="shared" si="335"/>
        <v>0</v>
      </c>
      <c r="AR224" s="212">
        <f>SUM(AQ224+AN224+AJ224)-AG224</f>
        <v>0</v>
      </c>
      <c r="AS224" s="49"/>
      <c r="AT224" s="69"/>
    </row>
    <row r="225" spans="2:46" s="54" customFormat="1" ht="65.25" customHeight="1" x14ac:dyDescent="0.2">
      <c r="B225" s="153" t="s">
        <v>239</v>
      </c>
      <c r="C225" s="86" t="s">
        <v>843</v>
      </c>
      <c r="D225" s="86"/>
      <c r="E225" s="88" t="s">
        <v>649</v>
      </c>
      <c r="F225" s="46" t="s">
        <v>540</v>
      </c>
      <c r="G225" s="1"/>
      <c r="H225" s="92">
        <v>2024</v>
      </c>
      <c r="I225" s="92">
        <v>2030</v>
      </c>
      <c r="J225" s="7">
        <v>900000</v>
      </c>
      <c r="K225" s="7">
        <v>0</v>
      </c>
      <c r="L225" s="338">
        <f t="shared" si="327"/>
        <v>900000</v>
      </c>
      <c r="M225" s="7">
        <v>900000</v>
      </c>
      <c r="N225" s="7">
        <v>0</v>
      </c>
      <c r="O225" s="338">
        <f t="shared" si="328"/>
        <v>900000</v>
      </c>
      <c r="P225" s="108">
        <v>300000</v>
      </c>
      <c r="Q225" s="108">
        <v>0</v>
      </c>
      <c r="R225" s="338">
        <f t="shared" si="329"/>
        <v>300000</v>
      </c>
      <c r="S225" s="108">
        <v>600000</v>
      </c>
      <c r="T225" s="108">
        <v>0</v>
      </c>
      <c r="U225" s="338">
        <f t="shared" si="336"/>
        <v>600000</v>
      </c>
      <c r="V225" s="108">
        <v>600000</v>
      </c>
      <c r="W225" s="108">
        <v>0</v>
      </c>
      <c r="X225" s="343">
        <f t="shared" si="337"/>
        <v>600000</v>
      </c>
      <c r="Y225" s="108">
        <v>600000</v>
      </c>
      <c r="Z225" s="108">
        <v>0</v>
      </c>
      <c r="AA225" s="343">
        <f t="shared" si="340"/>
        <v>600000</v>
      </c>
      <c r="AB225" s="108">
        <v>600000</v>
      </c>
      <c r="AC225" s="108">
        <v>0</v>
      </c>
      <c r="AD225" s="343">
        <f t="shared" si="341"/>
        <v>600000</v>
      </c>
      <c r="AE225" s="108">
        <f t="shared" si="342"/>
        <v>4500000</v>
      </c>
      <c r="AF225" s="108">
        <f t="shared" si="342"/>
        <v>0</v>
      </c>
      <c r="AG225" s="343">
        <f t="shared" si="338"/>
        <v>4500000</v>
      </c>
      <c r="AH225" s="108">
        <v>0</v>
      </c>
      <c r="AI225" s="108">
        <v>0</v>
      </c>
      <c r="AJ225" s="338">
        <f t="shared" si="334"/>
        <v>0</v>
      </c>
      <c r="AK225" s="154">
        <v>0</v>
      </c>
      <c r="AL225" s="154">
        <v>0</v>
      </c>
      <c r="AM225" s="108"/>
      <c r="AN225" s="343">
        <f t="shared" si="339"/>
        <v>0</v>
      </c>
      <c r="AO225" s="108">
        <v>0</v>
      </c>
      <c r="AP225" s="108">
        <v>0</v>
      </c>
      <c r="AQ225" s="343">
        <f t="shared" si="335"/>
        <v>0</v>
      </c>
      <c r="AR225" s="212">
        <f t="shared" si="313"/>
        <v>-4500000</v>
      </c>
      <c r="AS225" s="49"/>
      <c r="AT225" s="69"/>
    </row>
    <row r="226" spans="2:46" s="54" customFormat="1" ht="65.25" customHeight="1" x14ac:dyDescent="0.2">
      <c r="B226" s="153" t="s">
        <v>524</v>
      </c>
      <c r="C226" s="86" t="s">
        <v>844</v>
      </c>
      <c r="D226" s="86"/>
      <c r="E226" s="88" t="s">
        <v>649</v>
      </c>
      <c r="F226" s="46" t="s">
        <v>540</v>
      </c>
      <c r="G226" s="1"/>
      <c r="H226" s="92">
        <v>2024</v>
      </c>
      <c r="I226" s="92">
        <v>2030</v>
      </c>
      <c r="J226" s="7">
        <v>432000</v>
      </c>
      <c r="K226" s="7">
        <v>0</v>
      </c>
      <c r="L226" s="338">
        <f t="shared" si="327"/>
        <v>432000</v>
      </c>
      <c r="M226" s="7">
        <v>432000</v>
      </c>
      <c r="N226" s="7">
        <v>0</v>
      </c>
      <c r="O226" s="338">
        <f t="shared" si="328"/>
        <v>432000</v>
      </c>
      <c r="P226" s="108">
        <v>432000</v>
      </c>
      <c r="Q226" s="108">
        <v>0</v>
      </c>
      <c r="R226" s="338">
        <f t="shared" si="329"/>
        <v>432000</v>
      </c>
      <c r="S226" s="108">
        <v>432000</v>
      </c>
      <c r="T226" s="108">
        <v>0</v>
      </c>
      <c r="U226" s="338">
        <f t="shared" si="336"/>
        <v>432000</v>
      </c>
      <c r="V226" s="108">
        <v>432000</v>
      </c>
      <c r="W226" s="108">
        <v>0</v>
      </c>
      <c r="X226" s="343">
        <f t="shared" si="337"/>
        <v>432000</v>
      </c>
      <c r="Y226" s="108">
        <v>432000</v>
      </c>
      <c r="Z226" s="108">
        <v>0</v>
      </c>
      <c r="AA226" s="343">
        <f t="shared" si="340"/>
        <v>432000</v>
      </c>
      <c r="AB226" s="108">
        <v>432000</v>
      </c>
      <c r="AC226" s="108">
        <v>0</v>
      </c>
      <c r="AD226" s="343">
        <f t="shared" si="341"/>
        <v>432000</v>
      </c>
      <c r="AE226" s="108">
        <f t="shared" si="342"/>
        <v>3024000</v>
      </c>
      <c r="AF226" s="108">
        <f t="shared" si="342"/>
        <v>0</v>
      </c>
      <c r="AG226" s="343">
        <f t="shared" si="338"/>
        <v>3024000</v>
      </c>
      <c r="AH226" s="108">
        <v>1296000</v>
      </c>
      <c r="AI226" s="108">
        <v>0</v>
      </c>
      <c r="AJ226" s="338">
        <f t="shared" si="334"/>
        <v>1296000</v>
      </c>
      <c r="AK226" s="154">
        <v>0</v>
      </c>
      <c r="AL226" s="154">
        <v>0</v>
      </c>
      <c r="AM226" s="108"/>
      <c r="AN226" s="343">
        <f t="shared" si="339"/>
        <v>0</v>
      </c>
      <c r="AO226" s="108">
        <v>1728000</v>
      </c>
      <c r="AP226" s="108">
        <v>0</v>
      </c>
      <c r="AQ226" s="343">
        <f t="shared" si="335"/>
        <v>1728000</v>
      </c>
      <c r="AR226" s="306">
        <f t="shared" si="313"/>
        <v>0</v>
      </c>
      <c r="AS226" s="49"/>
      <c r="AT226" s="69"/>
    </row>
    <row r="227" spans="2:46" s="54" customFormat="1" ht="65.25" customHeight="1" x14ac:dyDescent="0.2">
      <c r="B227" s="153" t="s">
        <v>535</v>
      </c>
      <c r="C227" s="86" t="s">
        <v>845</v>
      </c>
      <c r="D227" s="86"/>
      <c r="E227" s="88" t="s">
        <v>649</v>
      </c>
      <c r="F227" s="46" t="s">
        <v>540</v>
      </c>
      <c r="G227" s="1"/>
      <c r="H227" s="92">
        <v>2024</v>
      </c>
      <c r="I227" s="92">
        <v>2030</v>
      </c>
      <c r="J227" s="7">
        <v>301717.11360000004</v>
      </c>
      <c r="K227" s="7">
        <v>0</v>
      </c>
      <c r="L227" s="338">
        <f t="shared" si="327"/>
        <v>301717.11360000004</v>
      </c>
      <c r="M227" s="7">
        <v>301717.11360000004</v>
      </c>
      <c r="N227" s="7">
        <v>0</v>
      </c>
      <c r="O227" s="338">
        <f t="shared" si="328"/>
        <v>301717.11360000004</v>
      </c>
      <c r="P227" s="108">
        <v>301717.11360000004</v>
      </c>
      <c r="Q227" s="108">
        <v>0</v>
      </c>
      <c r="R227" s="338">
        <f t="shared" si="329"/>
        <v>301717.11360000004</v>
      </c>
      <c r="S227" s="108">
        <v>301717.11360000004</v>
      </c>
      <c r="T227" s="108">
        <v>0</v>
      </c>
      <c r="U227" s="338">
        <f t="shared" si="336"/>
        <v>301717.11360000004</v>
      </c>
      <c r="V227" s="108">
        <v>301717.11360000004</v>
      </c>
      <c r="W227" s="108">
        <v>0</v>
      </c>
      <c r="X227" s="343">
        <f t="shared" si="337"/>
        <v>301717.11360000004</v>
      </c>
      <c r="Y227" s="108">
        <v>301717.11360000004</v>
      </c>
      <c r="Z227" s="108">
        <v>0</v>
      </c>
      <c r="AA227" s="343">
        <f t="shared" si="340"/>
        <v>301717.11360000004</v>
      </c>
      <c r="AB227" s="108">
        <v>301717.11360000004</v>
      </c>
      <c r="AC227" s="108">
        <v>0</v>
      </c>
      <c r="AD227" s="343">
        <f t="shared" si="341"/>
        <v>301717.11360000004</v>
      </c>
      <c r="AE227" s="108">
        <f t="shared" si="342"/>
        <v>2112019.7952000005</v>
      </c>
      <c r="AF227" s="108">
        <f t="shared" si="342"/>
        <v>0</v>
      </c>
      <c r="AG227" s="343">
        <f t="shared" si="338"/>
        <v>2112019.7952000005</v>
      </c>
      <c r="AH227" s="108">
        <v>905151.34080000012</v>
      </c>
      <c r="AI227" s="108">
        <v>0</v>
      </c>
      <c r="AJ227" s="338">
        <f t="shared" si="334"/>
        <v>905151.34080000012</v>
      </c>
      <c r="AK227" s="154">
        <v>0</v>
      </c>
      <c r="AL227" s="154">
        <v>0</v>
      </c>
      <c r="AM227" s="108"/>
      <c r="AN227" s="343">
        <f t="shared" si="339"/>
        <v>0</v>
      </c>
      <c r="AO227" s="108">
        <v>1206868.4544000002</v>
      </c>
      <c r="AP227" s="108">
        <v>0</v>
      </c>
      <c r="AQ227" s="343">
        <f t="shared" si="335"/>
        <v>1206868.4544000002</v>
      </c>
      <c r="AR227" s="306">
        <f t="shared" si="313"/>
        <v>0</v>
      </c>
      <c r="AS227" s="49"/>
      <c r="AT227" s="69"/>
    </row>
    <row r="228" spans="2:46" s="54" customFormat="1" ht="65.25" customHeight="1" x14ac:dyDescent="0.2">
      <c r="B228" s="153" t="s">
        <v>536</v>
      </c>
      <c r="C228" s="86" t="s">
        <v>846</v>
      </c>
      <c r="D228" s="86"/>
      <c r="E228" s="88" t="s">
        <v>649</v>
      </c>
      <c r="F228" s="46" t="s">
        <v>540</v>
      </c>
      <c r="G228" s="1"/>
      <c r="H228" s="92">
        <v>2024</v>
      </c>
      <c r="I228" s="92">
        <v>2030</v>
      </c>
      <c r="J228" s="7">
        <v>600000</v>
      </c>
      <c r="K228" s="7">
        <v>0</v>
      </c>
      <c r="L228" s="338">
        <f t="shared" si="327"/>
        <v>600000</v>
      </c>
      <c r="M228" s="7">
        <v>600000</v>
      </c>
      <c r="N228" s="7">
        <v>0</v>
      </c>
      <c r="O228" s="338">
        <f t="shared" si="328"/>
        <v>600000</v>
      </c>
      <c r="P228" s="108">
        <v>600000</v>
      </c>
      <c r="Q228" s="108">
        <v>0</v>
      </c>
      <c r="R228" s="338">
        <f t="shared" si="329"/>
        <v>600000</v>
      </c>
      <c r="S228" s="108">
        <v>600000</v>
      </c>
      <c r="T228" s="108">
        <v>0</v>
      </c>
      <c r="U228" s="338">
        <f t="shared" si="336"/>
        <v>600000</v>
      </c>
      <c r="V228" s="108">
        <v>600000</v>
      </c>
      <c r="W228" s="108">
        <v>0</v>
      </c>
      <c r="X228" s="343">
        <f t="shared" si="337"/>
        <v>600000</v>
      </c>
      <c r="Y228" s="108">
        <v>600000</v>
      </c>
      <c r="Z228" s="108">
        <v>0</v>
      </c>
      <c r="AA228" s="343">
        <f t="shared" si="340"/>
        <v>600000</v>
      </c>
      <c r="AB228" s="108">
        <v>600000</v>
      </c>
      <c r="AC228" s="108">
        <v>0</v>
      </c>
      <c r="AD228" s="343">
        <f t="shared" si="341"/>
        <v>600000</v>
      </c>
      <c r="AE228" s="108">
        <f t="shared" si="342"/>
        <v>4200000</v>
      </c>
      <c r="AF228" s="108">
        <f t="shared" si="342"/>
        <v>0</v>
      </c>
      <c r="AG228" s="343">
        <f t="shared" si="338"/>
        <v>4200000</v>
      </c>
      <c r="AH228" s="108">
        <v>1800000</v>
      </c>
      <c r="AI228" s="108">
        <v>0</v>
      </c>
      <c r="AJ228" s="338">
        <f t="shared" si="334"/>
        <v>1800000</v>
      </c>
      <c r="AK228" s="154">
        <v>0</v>
      </c>
      <c r="AL228" s="154">
        <v>0</v>
      </c>
      <c r="AM228" s="108"/>
      <c r="AN228" s="343">
        <f t="shared" si="339"/>
        <v>0</v>
      </c>
      <c r="AO228" s="108">
        <v>2400000</v>
      </c>
      <c r="AP228" s="108">
        <v>0</v>
      </c>
      <c r="AQ228" s="343">
        <f t="shared" si="335"/>
        <v>2400000</v>
      </c>
      <c r="AR228" s="306">
        <f t="shared" si="313"/>
        <v>0</v>
      </c>
      <c r="AS228" s="49"/>
      <c r="AT228" s="69"/>
    </row>
    <row r="229" spans="2:46" s="54" customFormat="1" ht="65.25" customHeight="1" x14ac:dyDescent="0.2">
      <c r="B229" s="153" t="s">
        <v>537</v>
      </c>
      <c r="C229" s="86" t="s">
        <v>847</v>
      </c>
      <c r="D229" s="86"/>
      <c r="E229" s="88" t="s">
        <v>649</v>
      </c>
      <c r="F229" s="46" t="s">
        <v>540</v>
      </c>
      <c r="G229" s="1"/>
      <c r="H229" s="92">
        <v>2025</v>
      </c>
      <c r="I229" s="92">
        <v>2030</v>
      </c>
      <c r="J229" s="7">
        <v>0</v>
      </c>
      <c r="K229" s="7">
        <v>0</v>
      </c>
      <c r="L229" s="338">
        <f t="shared" si="327"/>
        <v>0</v>
      </c>
      <c r="M229" s="7">
        <v>232046.28</v>
      </c>
      <c r="N229" s="7">
        <v>0</v>
      </c>
      <c r="O229" s="338">
        <f t="shared" si="328"/>
        <v>232046.28</v>
      </c>
      <c r="P229" s="108">
        <v>232046.28</v>
      </c>
      <c r="Q229" s="108">
        <v>0</v>
      </c>
      <c r="R229" s="338">
        <f t="shared" si="329"/>
        <v>232046.28</v>
      </c>
      <c r="S229" s="108">
        <v>232046.28</v>
      </c>
      <c r="T229" s="108">
        <v>0</v>
      </c>
      <c r="U229" s="338">
        <f t="shared" si="336"/>
        <v>232046.28</v>
      </c>
      <c r="V229" s="108">
        <v>232046.28</v>
      </c>
      <c r="W229" s="108">
        <v>0</v>
      </c>
      <c r="X229" s="343">
        <f t="shared" si="337"/>
        <v>232046.28</v>
      </c>
      <c r="Y229" s="108">
        <v>232046.28</v>
      </c>
      <c r="Z229" s="108">
        <v>0</v>
      </c>
      <c r="AA229" s="343">
        <f t="shared" si="340"/>
        <v>232046.28</v>
      </c>
      <c r="AB229" s="108">
        <v>232046.28</v>
      </c>
      <c r="AC229" s="108">
        <v>0</v>
      </c>
      <c r="AD229" s="343">
        <f t="shared" si="341"/>
        <v>232046.28</v>
      </c>
      <c r="AE229" s="108">
        <f t="shared" si="342"/>
        <v>1392277.68</v>
      </c>
      <c r="AF229" s="108">
        <f t="shared" si="342"/>
        <v>0</v>
      </c>
      <c r="AG229" s="343">
        <f t="shared" si="338"/>
        <v>1392277.68</v>
      </c>
      <c r="AH229" s="108">
        <v>464092.56</v>
      </c>
      <c r="AI229" s="108">
        <v>0</v>
      </c>
      <c r="AJ229" s="338">
        <f t="shared" si="334"/>
        <v>464092.56</v>
      </c>
      <c r="AK229" s="154">
        <v>0</v>
      </c>
      <c r="AL229" s="154">
        <v>0</v>
      </c>
      <c r="AM229" s="108"/>
      <c r="AN229" s="343">
        <f t="shared" si="339"/>
        <v>0</v>
      </c>
      <c r="AO229" s="108">
        <v>928185.12</v>
      </c>
      <c r="AP229" s="108">
        <v>0</v>
      </c>
      <c r="AQ229" s="343">
        <f t="shared" si="335"/>
        <v>928185.12</v>
      </c>
      <c r="AR229" s="306">
        <f t="shared" si="313"/>
        <v>0</v>
      </c>
      <c r="AS229" s="49"/>
      <c r="AT229" s="69"/>
    </row>
    <row r="230" spans="2:46" s="54" customFormat="1" ht="65.25" customHeight="1" x14ac:dyDescent="0.2">
      <c r="B230" s="153" t="s">
        <v>538</v>
      </c>
      <c r="C230" s="86" t="s">
        <v>848</v>
      </c>
      <c r="D230" s="86"/>
      <c r="E230" s="88" t="s">
        <v>649</v>
      </c>
      <c r="F230" s="46" t="s">
        <v>540</v>
      </c>
      <c r="G230" s="1"/>
      <c r="H230" s="92">
        <v>2025</v>
      </c>
      <c r="I230" s="92">
        <v>2030</v>
      </c>
      <c r="J230" s="7">
        <v>0</v>
      </c>
      <c r="K230" s="7">
        <v>0</v>
      </c>
      <c r="L230" s="338">
        <f t="shared" si="327"/>
        <v>0</v>
      </c>
      <c r="M230" s="7">
        <v>1276698</v>
      </c>
      <c r="N230" s="7">
        <v>0</v>
      </c>
      <c r="O230" s="338">
        <f t="shared" si="328"/>
        <v>1276698</v>
      </c>
      <c r="P230" s="108">
        <v>1276698</v>
      </c>
      <c r="Q230" s="108">
        <v>0</v>
      </c>
      <c r="R230" s="338">
        <f t="shared" si="329"/>
        <v>1276698</v>
      </c>
      <c r="S230" s="108">
        <v>1276698</v>
      </c>
      <c r="T230" s="108">
        <v>0</v>
      </c>
      <c r="U230" s="338">
        <f t="shared" si="336"/>
        <v>1276698</v>
      </c>
      <c r="V230" s="108">
        <v>1276698</v>
      </c>
      <c r="W230" s="108">
        <v>0</v>
      </c>
      <c r="X230" s="343">
        <f t="shared" si="337"/>
        <v>1276698</v>
      </c>
      <c r="Y230" s="108">
        <v>1276698</v>
      </c>
      <c r="Z230" s="108">
        <v>0</v>
      </c>
      <c r="AA230" s="343">
        <f t="shared" si="340"/>
        <v>1276698</v>
      </c>
      <c r="AB230" s="108">
        <v>1276698</v>
      </c>
      <c r="AC230" s="108">
        <v>0</v>
      </c>
      <c r="AD230" s="343">
        <f t="shared" si="341"/>
        <v>1276698</v>
      </c>
      <c r="AE230" s="108">
        <f t="shared" si="342"/>
        <v>7660188</v>
      </c>
      <c r="AF230" s="108">
        <f t="shared" si="342"/>
        <v>0</v>
      </c>
      <c r="AG230" s="343">
        <f t="shared" si="338"/>
        <v>7660188</v>
      </c>
      <c r="AH230" s="108">
        <v>2553396</v>
      </c>
      <c r="AI230" s="108">
        <v>0</v>
      </c>
      <c r="AJ230" s="338">
        <f t="shared" si="334"/>
        <v>2553396</v>
      </c>
      <c r="AK230" s="154">
        <v>0</v>
      </c>
      <c r="AL230" s="154">
        <v>0</v>
      </c>
      <c r="AM230" s="108"/>
      <c r="AN230" s="343">
        <f t="shared" si="339"/>
        <v>0</v>
      </c>
      <c r="AO230" s="108">
        <v>5106792</v>
      </c>
      <c r="AP230" s="108">
        <v>0</v>
      </c>
      <c r="AQ230" s="343">
        <f t="shared" si="335"/>
        <v>5106792</v>
      </c>
      <c r="AR230" s="306">
        <f t="shared" si="313"/>
        <v>0</v>
      </c>
      <c r="AS230" s="49"/>
      <c r="AT230" s="69"/>
    </row>
    <row r="231" spans="2:46" s="54" customFormat="1" ht="65.25" customHeight="1" x14ac:dyDescent="0.2">
      <c r="B231" s="153" t="s">
        <v>539</v>
      </c>
      <c r="C231" s="404" t="s">
        <v>849</v>
      </c>
      <c r="D231" s="86"/>
      <c r="E231" s="88" t="s">
        <v>649</v>
      </c>
      <c r="F231" s="46" t="s">
        <v>540</v>
      </c>
      <c r="G231" s="1"/>
      <c r="H231" s="92">
        <v>2025</v>
      </c>
      <c r="I231" s="92">
        <v>2030</v>
      </c>
      <c r="J231" s="7">
        <v>0</v>
      </c>
      <c r="K231" s="7">
        <v>0</v>
      </c>
      <c r="L231" s="338">
        <f t="shared" si="327"/>
        <v>0</v>
      </c>
      <c r="M231" s="7">
        <v>1678780.56</v>
      </c>
      <c r="N231" s="7">
        <v>0</v>
      </c>
      <c r="O231" s="338">
        <f t="shared" si="328"/>
        <v>1678780.56</v>
      </c>
      <c r="P231" s="108">
        <v>0</v>
      </c>
      <c r="Q231" s="108">
        <v>0</v>
      </c>
      <c r="R231" s="338">
        <f t="shared" si="329"/>
        <v>0</v>
      </c>
      <c r="S231" s="108">
        <v>1678780.56</v>
      </c>
      <c r="T231" s="108">
        <v>0</v>
      </c>
      <c r="U231" s="338">
        <f t="shared" si="336"/>
        <v>1678780.56</v>
      </c>
      <c r="V231" s="108">
        <v>0</v>
      </c>
      <c r="W231" s="108">
        <v>0</v>
      </c>
      <c r="X231" s="343">
        <f t="shared" si="337"/>
        <v>0</v>
      </c>
      <c r="Y231" s="108">
        <v>1678780.56</v>
      </c>
      <c r="Z231" s="108">
        <v>0</v>
      </c>
      <c r="AA231" s="343">
        <f t="shared" si="340"/>
        <v>1678780.56</v>
      </c>
      <c r="AB231" s="108">
        <v>0</v>
      </c>
      <c r="AC231" s="108">
        <v>0</v>
      </c>
      <c r="AD231" s="343">
        <f t="shared" si="341"/>
        <v>0</v>
      </c>
      <c r="AE231" s="108">
        <f t="shared" si="342"/>
        <v>5036341.68</v>
      </c>
      <c r="AF231" s="108">
        <f t="shared" si="342"/>
        <v>0</v>
      </c>
      <c r="AG231" s="343">
        <f t="shared" si="338"/>
        <v>5036341.68</v>
      </c>
      <c r="AH231" s="108">
        <v>538780.56000000006</v>
      </c>
      <c r="AI231" s="108">
        <v>0</v>
      </c>
      <c r="AJ231" s="338">
        <f t="shared" si="334"/>
        <v>538780.56000000006</v>
      </c>
      <c r="AK231" s="154">
        <v>0</v>
      </c>
      <c r="AL231" s="154">
        <v>0</v>
      </c>
      <c r="AM231" s="108"/>
      <c r="AN231" s="343">
        <f t="shared" si="339"/>
        <v>0</v>
      </c>
      <c r="AO231" s="108">
        <v>1077561.1200000001</v>
      </c>
      <c r="AP231" s="108">
        <v>0</v>
      </c>
      <c r="AQ231" s="343">
        <f t="shared" si="335"/>
        <v>1077561.1200000001</v>
      </c>
      <c r="AR231" s="306">
        <f t="shared" si="313"/>
        <v>-3419999.9999999995</v>
      </c>
      <c r="AS231" s="49"/>
      <c r="AT231" s="69"/>
    </row>
    <row r="232" spans="2:46" s="54" customFormat="1" ht="65.25" customHeight="1" x14ac:dyDescent="0.2">
      <c r="B232" s="301" t="s">
        <v>237</v>
      </c>
      <c r="C232" s="397" t="s">
        <v>541</v>
      </c>
      <c r="D232" s="295"/>
      <c r="E232" s="296" t="s">
        <v>651</v>
      </c>
      <c r="F232" s="297" t="s">
        <v>544</v>
      </c>
      <c r="G232" s="298"/>
      <c r="H232" s="296">
        <v>2025</v>
      </c>
      <c r="I232" s="296">
        <v>2030</v>
      </c>
      <c r="J232" s="299">
        <f>SUM(J233:J235)</f>
        <v>0</v>
      </c>
      <c r="K232" s="299">
        <f>SUM(K233:K235)</f>
        <v>0</v>
      </c>
      <c r="L232" s="302">
        <f t="shared" si="327"/>
        <v>0</v>
      </c>
      <c r="M232" s="299">
        <f>SUM(M233:M235)</f>
        <v>1039174.5</v>
      </c>
      <c r="N232" s="299">
        <f>SUM(N233:N235)</f>
        <v>0</v>
      </c>
      <c r="O232" s="302">
        <f t="shared" si="328"/>
        <v>1039174.5</v>
      </c>
      <c r="P232" s="299">
        <f>SUM(P233:P235)</f>
        <v>1039174.5</v>
      </c>
      <c r="Q232" s="299">
        <f>SUM(Q233:Q235)</f>
        <v>0</v>
      </c>
      <c r="R232" s="302">
        <f t="shared" si="329"/>
        <v>1039174.5</v>
      </c>
      <c r="S232" s="299">
        <f>SUM(S233:S235)</f>
        <v>1039174.5</v>
      </c>
      <c r="T232" s="299">
        <f>SUM(T233:T235)</f>
        <v>0</v>
      </c>
      <c r="U232" s="302">
        <f t="shared" si="336"/>
        <v>1039174.5</v>
      </c>
      <c r="V232" s="299">
        <f>SUM(V233:V235)</f>
        <v>1039174.5</v>
      </c>
      <c r="W232" s="299">
        <f>SUM(W233:W235)</f>
        <v>0</v>
      </c>
      <c r="X232" s="302">
        <f t="shared" si="337"/>
        <v>1039174.5</v>
      </c>
      <c r="Y232" s="302">
        <f>SUM(Y233:Y235)</f>
        <v>1039174.5</v>
      </c>
      <c r="Z232" s="302">
        <f>SUM(Z233:Z235)</f>
        <v>0</v>
      </c>
      <c r="AA232" s="302">
        <f>SUM(Y232:Z232)</f>
        <v>1039174.5</v>
      </c>
      <c r="AB232" s="302">
        <f>SUM(AB233:AB235)</f>
        <v>1039174.5</v>
      </c>
      <c r="AC232" s="302">
        <f>SUM(AC233:AC235)</f>
        <v>0</v>
      </c>
      <c r="AD232" s="302">
        <f>SUM(AB232:AC232)</f>
        <v>1039174.5</v>
      </c>
      <c r="AE232" s="299">
        <f t="shared" si="342"/>
        <v>6235047</v>
      </c>
      <c r="AF232" s="299">
        <f t="shared" si="342"/>
        <v>0</v>
      </c>
      <c r="AG232" s="302">
        <f t="shared" si="338"/>
        <v>6235047</v>
      </c>
      <c r="AH232" s="299">
        <f>SUM(AH233:AH235)</f>
        <v>2078349</v>
      </c>
      <c r="AI232" s="299">
        <f>SUM(AI233:AI235)</f>
        <v>0</v>
      </c>
      <c r="AJ232" s="302">
        <f t="shared" ref="AJ232:AJ235" si="343">SUM(AH232:AI232)</f>
        <v>2078349</v>
      </c>
      <c r="AK232" s="299">
        <f>SUM(AK233:AK235)</f>
        <v>0</v>
      </c>
      <c r="AL232" s="299">
        <f>SUM(AL233:AL235)</f>
        <v>0</v>
      </c>
      <c r="AM232" s="302"/>
      <c r="AN232" s="302">
        <f t="shared" si="339"/>
        <v>0</v>
      </c>
      <c r="AO232" s="299">
        <f>SUM(AO233:AO235)</f>
        <v>4156698</v>
      </c>
      <c r="AP232" s="299">
        <f>SUM(AP233:AP235)</f>
        <v>0</v>
      </c>
      <c r="AQ232" s="302">
        <f t="shared" si="335"/>
        <v>4156698</v>
      </c>
      <c r="AR232" s="300">
        <f t="shared" si="313"/>
        <v>0</v>
      </c>
      <c r="AS232" s="49"/>
      <c r="AT232" s="69"/>
    </row>
    <row r="233" spans="2:46" s="54" customFormat="1" ht="65.25" customHeight="1" x14ac:dyDescent="0.2">
      <c r="B233" s="153" t="s">
        <v>240</v>
      </c>
      <c r="C233" s="86" t="s">
        <v>850</v>
      </c>
      <c r="D233" s="86"/>
      <c r="E233" s="88" t="s">
        <v>650</v>
      </c>
      <c r="F233" s="46" t="s">
        <v>166</v>
      </c>
      <c r="G233" s="1"/>
      <c r="H233" s="92">
        <v>2025</v>
      </c>
      <c r="I233" s="92">
        <v>2030</v>
      </c>
      <c r="J233" s="7">
        <v>0</v>
      </c>
      <c r="K233" s="7">
        <v>0</v>
      </c>
      <c r="L233" s="343">
        <f t="shared" si="327"/>
        <v>0</v>
      </c>
      <c r="M233" s="7">
        <v>319174.5</v>
      </c>
      <c r="N233" s="7">
        <v>0</v>
      </c>
      <c r="O233" s="343">
        <f t="shared" si="328"/>
        <v>319174.5</v>
      </c>
      <c r="P233" s="108">
        <v>319174.5</v>
      </c>
      <c r="Q233" s="108">
        <v>0</v>
      </c>
      <c r="R233" s="343">
        <f t="shared" si="329"/>
        <v>319174.5</v>
      </c>
      <c r="S233" s="108">
        <v>319174.5</v>
      </c>
      <c r="T233" s="108">
        <v>0</v>
      </c>
      <c r="U233" s="343">
        <f t="shared" si="336"/>
        <v>319174.5</v>
      </c>
      <c r="V233" s="108">
        <v>319174.5</v>
      </c>
      <c r="W233" s="108">
        <v>0</v>
      </c>
      <c r="X233" s="343">
        <f t="shared" si="337"/>
        <v>319174.5</v>
      </c>
      <c r="Y233" s="108">
        <v>319174.5</v>
      </c>
      <c r="Z233" s="108">
        <v>0</v>
      </c>
      <c r="AA233" s="343">
        <f t="shared" ref="AA233:AA235" si="344">SUM(Y233:Z233)</f>
        <v>319174.5</v>
      </c>
      <c r="AB233" s="108">
        <v>319174.5</v>
      </c>
      <c r="AC233" s="108">
        <v>0</v>
      </c>
      <c r="AD233" s="343">
        <f t="shared" ref="AD233:AD235" si="345">SUM(AB233:AC233)</f>
        <v>319174.5</v>
      </c>
      <c r="AE233" s="108">
        <f t="shared" si="342"/>
        <v>1915047</v>
      </c>
      <c r="AF233" s="108">
        <f t="shared" si="342"/>
        <v>0</v>
      </c>
      <c r="AG233" s="343">
        <f t="shared" si="338"/>
        <v>1915047</v>
      </c>
      <c r="AH233" s="108">
        <v>638349</v>
      </c>
      <c r="AI233" s="108">
        <v>0</v>
      </c>
      <c r="AJ233" s="343">
        <f t="shared" si="343"/>
        <v>638349</v>
      </c>
      <c r="AK233" s="154">
        <v>0</v>
      </c>
      <c r="AL233" s="154">
        <v>0</v>
      </c>
      <c r="AM233" s="108"/>
      <c r="AN233" s="343">
        <f t="shared" si="339"/>
        <v>0</v>
      </c>
      <c r="AO233" s="108">
        <v>1276698</v>
      </c>
      <c r="AP233" s="108">
        <v>0</v>
      </c>
      <c r="AQ233" s="343">
        <f t="shared" si="335"/>
        <v>1276698</v>
      </c>
      <c r="AR233" s="212">
        <f t="shared" si="313"/>
        <v>0</v>
      </c>
      <c r="AS233" s="49"/>
      <c r="AT233" s="69"/>
    </row>
    <row r="234" spans="2:46" s="54" customFormat="1" ht="65.25" customHeight="1" x14ac:dyDescent="0.2">
      <c r="B234" s="153" t="s">
        <v>241</v>
      </c>
      <c r="C234" s="86" t="s">
        <v>851</v>
      </c>
      <c r="D234" s="86"/>
      <c r="E234" s="88" t="s">
        <v>648</v>
      </c>
      <c r="F234" s="46" t="s">
        <v>543</v>
      </c>
      <c r="G234" s="1"/>
      <c r="H234" s="92">
        <v>2025</v>
      </c>
      <c r="I234" s="92">
        <v>2030</v>
      </c>
      <c r="J234" s="7">
        <v>0</v>
      </c>
      <c r="K234" s="7">
        <v>0</v>
      </c>
      <c r="L234" s="343">
        <f t="shared" si="327"/>
        <v>0</v>
      </c>
      <c r="M234" s="7">
        <v>360000</v>
      </c>
      <c r="N234" s="7">
        <v>0</v>
      </c>
      <c r="O234" s="343">
        <f t="shared" si="328"/>
        <v>360000</v>
      </c>
      <c r="P234" s="108">
        <v>360000</v>
      </c>
      <c r="Q234" s="108">
        <v>0</v>
      </c>
      <c r="R234" s="343">
        <f t="shared" si="329"/>
        <v>360000</v>
      </c>
      <c r="S234" s="108">
        <v>360000</v>
      </c>
      <c r="T234" s="108">
        <v>0</v>
      </c>
      <c r="U234" s="343">
        <f t="shared" si="336"/>
        <v>360000</v>
      </c>
      <c r="V234" s="108">
        <v>360000</v>
      </c>
      <c r="W234" s="108">
        <v>0</v>
      </c>
      <c r="X234" s="343">
        <f t="shared" si="337"/>
        <v>360000</v>
      </c>
      <c r="Y234" s="108">
        <v>360000</v>
      </c>
      <c r="Z234" s="108">
        <v>0</v>
      </c>
      <c r="AA234" s="343">
        <f t="shared" si="344"/>
        <v>360000</v>
      </c>
      <c r="AB234" s="108">
        <v>360000</v>
      </c>
      <c r="AC234" s="108">
        <v>0</v>
      </c>
      <c r="AD234" s="343">
        <f t="shared" si="345"/>
        <v>360000</v>
      </c>
      <c r="AE234" s="108">
        <f t="shared" si="342"/>
        <v>2160000</v>
      </c>
      <c r="AF234" s="108">
        <f t="shared" si="342"/>
        <v>0</v>
      </c>
      <c r="AG234" s="343">
        <f t="shared" si="338"/>
        <v>2160000</v>
      </c>
      <c r="AH234" s="108">
        <v>720000</v>
      </c>
      <c r="AI234" s="108">
        <v>0</v>
      </c>
      <c r="AJ234" s="343">
        <f t="shared" si="343"/>
        <v>720000</v>
      </c>
      <c r="AK234" s="154">
        <v>0</v>
      </c>
      <c r="AL234" s="154">
        <v>0</v>
      </c>
      <c r="AM234" s="108"/>
      <c r="AN234" s="343">
        <f t="shared" si="339"/>
        <v>0</v>
      </c>
      <c r="AO234" s="108">
        <v>1440000</v>
      </c>
      <c r="AP234" s="108">
        <v>0</v>
      </c>
      <c r="AQ234" s="343">
        <f t="shared" si="335"/>
        <v>1440000</v>
      </c>
      <c r="AR234" s="212">
        <f t="shared" si="313"/>
        <v>0</v>
      </c>
      <c r="AS234" s="49"/>
      <c r="AT234" s="69"/>
    </row>
    <row r="235" spans="2:46" s="54" customFormat="1" ht="65.25" customHeight="1" x14ac:dyDescent="0.2">
      <c r="B235" s="153" t="s">
        <v>242</v>
      </c>
      <c r="C235" s="86" t="s">
        <v>542</v>
      </c>
      <c r="D235" s="86"/>
      <c r="E235" s="88" t="s">
        <v>648</v>
      </c>
      <c r="F235" s="46" t="s">
        <v>543</v>
      </c>
      <c r="G235" s="1"/>
      <c r="H235" s="92">
        <v>2025</v>
      </c>
      <c r="I235" s="92">
        <v>2030</v>
      </c>
      <c r="J235" s="7">
        <v>0</v>
      </c>
      <c r="K235" s="7">
        <v>0</v>
      </c>
      <c r="L235" s="343">
        <f t="shared" si="327"/>
        <v>0</v>
      </c>
      <c r="M235" s="7">
        <v>360000</v>
      </c>
      <c r="N235" s="7">
        <v>0</v>
      </c>
      <c r="O235" s="343">
        <f t="shared" si="328"/>
        <v>360000</v>
      </c>
      <c r="P235" s="108">
        <v>360000</v>
      </c>
      <c r="Q235" s="108">
        <v>0</v>
      </c>
      <c r="R235" s="343">
        <f t="shared" si="329"/>
        <v>360000</v>
      </c>
      <c r="S235" s="108">
        <v>360000</v>
      </c>
      <c r="T235" s="108">
        <v>0</v>
      </c>
      <c r="U235" s="343">
        <f t="shared" si="336"/>
        <v>360000</v>
      </c>
      <c r="V235" s="108">
        <v>360000</v>
      </c>
      <c r="W235" s="108">
        <v>0</v>
      </c>
      <c r="X235" s="343">
        <f t="shared" si="337"/>
        <v>360000</v>
      </c>
      <c r="Y235" s="108">
        <v>360000</v>
      </c>
      <c r="Z235" s="108">
        <v>0</v>
      </c>
      <c r="AA235" s="343">
        <f t="shared" si="344"/>
        <v>360000</v>
      </c>
      <c r="AB235" s="108">
        <v>360000</v>
      </c>
      <c r="AC235" s="108">
        <v>0</v>
      </c>
      <c r="AD235" s="343">
        <f t="shared" si="345"/>
        <v>360000</v>
      </c>
      <c r="AE235" s="108">
        <f t="shared" si="342"/>
        <v>2160000</v>
      </c>
      <c r="AF235" s="108">
        <f t="shared" si="342"/>
        <v>0</v>
      </c>
      <c r="AG235" s="343">
        <f t="shared" si="338"/>
        <v>2160000</v>
      </c>
      <c r="AH235" s="108">
        <v>720000</v>
      </c>
      <c r="AI235" s="108">
        <v>0</v>
      </c>
      <c r="AJ235" s="343">
        <f t="shared" si="343"/>
        <v>720000</v>
      </c>
      <c r="AK235" s="154">
        <v>0</v>
      </c>
      <c r="AL235" s="154">
        <v>0</v>
      </c>
      <c r="AM235" s="108"/>
      <c r="AN235" s="343">
        <f t="shared" si="339"/>
        <v>0</v>
      </c>
      <c r="AO235" s="108">
        <v>1440000</v>
      </c>
      <c r="AP235" s="108">
        <v>0</v>
      </c>
      <c r="AQ235" s="343">
        <f t="shared" si="335"/>
        <v>1440000</v>
      </c>
      <c r="AR235" s="212">
        <f t="shared" si="313"/>
        <v>0</v>
      </c>
      <c r="AS235" s="49"/>
      <c r="AT235" s="69"/>
    </row>
    <row r="236" spans="2:46" s="54" customFormat="1" ht="65.25" customHeight="1" x14ac:dyDescent="0.2">
      <c r="B236" s="288" t="s">
        <v>523</v>
      </c>
      <c r="C236" s="334" t="s">
        <v>549</v>
      </c>
      <c r="D236" s="241"/>
      <c r="E236" s="235" t="s">
        <v>652</v>
      </c>
      <c r="F236" s="242" t="s">
        <v>565</v>
      </c>
      <c r="G236" s="236"/>
      <c r="H236" s="235">
        <v>2026</v>
      </c>
      <c r="I236" s="235">
        <v>2030</v>
      </c>
      <c r="J236" s="239">
        <f>SUM(J237:J246)</f>
        <v>0</v>
      </c>
      <c r="K236" s="239">
        <f>SUM(K237:K246)</f>
        <v>0</v>
      </c>
      <c r="L236" s="258">
        <f>SUM(J236:K236)</f>
        <v>0</v>
      </c>
      <c r="M236" s="239">
        <f>SUM(M237:M246)</f>
        <v>0</v>
      </c>
      <c r="N236" s="239">
        <f>SUM(N237:N246)</f>
        <v>0</v>
      </c>
      <c r="O236" s="258">
        <f>SUM(M236:N236)</f>
        <v>0</v>
      </c>
      <c r="P236" s="258">
        <f>SUM(P237:P246)</f>
        <v>4374407.9400000004</v>
      </c>
      <c r="Q236" s="258">
        <f>SUM(Q237:Q246)</f>
        <v>0</v>
      </c>
      <c r="R236" s="258">
        <f>SUM(P236:Q236)</f>
        <v>4374407.9400000004</v>
      </c>
      <c r="S236" s="258">
        <f>SUM(S237:S246)</f>
        <v>3624407.9400000004</v>
      </c>
      <c r="T236" s="258">
        <f>SUM(T237:T246)</f>
        <v>0</v>
      </c>
      <c r="U236" s="258">
        <f>SUM(S236:T236)</f>
        <v>3624407.9400000004</v>
      </c>
      <c r="V236" s="258">
        <f>SUM(V237:V246)</f>
        <v>4252837.4400000004</v>
      </c>
      <c r="W236" s="258">
        <f>SUM(W237:W246)</f>
        <v>0</v>
      </c>
      <c r="X236" s="258">
        <f>SUM(V236:W236)</f>
        <v>4252837.4400000004</v>
      </c>
      <c r="Y236" s="258">
        <f>SUM(Y237:Y246)</f>
        <v>4252837.4400000004</v>
      </c>
      <c r="Z236" s="258">
        <f>SUM(Z237:Z246)</f>
        <v>0</v>
      </c>
      <c r="AA236" s="343">
        <f>SUM(Y236:Z236)</f>
        <v>4252837.4400000004</v>
      </c>
      <c r="AB236" s="258">
        <f>SUM(AB237:AB246)</f>
        <v>4252837.4400000004</v>
      </c>
      <c r="AC236" s="258">
        <f>SUM(AC237:AC246)</f>
        <v>0</v>
      </c>
      <c r="AD236" s="258">
        <f>SUM(AB236:AC236)</f>
        <v>4252837.4400000004</v>
      </c>
      <c r="AE236" s="258">
        <f t="shared" si="342"/>
        <v>20757328.200000003</v>
      </c>
      <c r="AF236" s="258">
        <f t="shared" si="342"/>
        <v>0</v>
      </c>
      <c r="AG236" s="258">
        <f>SUM(AE236:AF236)</f>
        <v>20757328.200000003</v>
      </c>
      <c r="AH236" s="258">
        <f>SUM(AH237:AH246)</f>
        <v>1798007.94</v>
      </c>
      <c r="AI236" s="258">
        <f>SUM(AI237:AI246)</f>
        <v>0</v>
      </c>
      <c r="AJ236" s="258">
        <f>SUM(AH236:AI236)</f>
        <v>1798007.94</v>
      </c>
      <c r="AK236" s="396">
        <f>SUM(AK237:AK246)</f>
        <v>0</v>
      </c>
      <c r="AL236" s="396">
        <f>SUM(AL237:AL246)</f>
        <v>0</v>
      </c>
      <c r="AM236" s="258"/>
      <c r="AN236" s="258">
        <f>AK236+AL236</f>
        <v>0</v>
      </c>
      <c r="AO236" s="258">
        <f>SUM(AO237:AO246)</f>
        <v>9077320.2599999998</v>
      </c>
      <c r="AP236" s="258">
        <f>SUM(AP237:AP246)</f>
        <v>0</v>
      </c>
      <c r="AQ236" s="258">
        <f>SUM(AO236:AP236)</f>
        <v>9077320.2599999998</v>
      </c>
      <c r="AR236" s="267">
        <f t="shared" si="313"/>
        <v>-9882000.0000000037</v>
      </c>
      <c r="AS236" s="49"/>
      <c r="AT236" s="69"/>
    </row>
    <row r="237" spans="2:46" s="54" customFormat="1" ht="65.25" customHeight="1" x14ac:dyDescent="0.2">
      <c r="B237" s="153" t="s">
        <v>525</v>
      </c>
      <c r="C237" s="86" t="s">
        <v>852</v>
      </c>
      <c r="D237" s="86"/>
      <c r="E237" s="88" t="s">
        <v>653</v>
      </c>
      <c r="F237" s="46" t="s">
        <v>514</v>
      </c>
      <c r="G237" s="1"/>
      <c r="H237" s="92">
        <v>2026</v>
      </c>
      <c r="I237" s="92">
        <v>2030</v>
      </c>
      <c r="J237" s="7">
        <v>0</v>
      </c>
      <c r="K237" s="7">
        <v>0</v>
      </c>
      <c r="L237" s="343">
        <f t="shared" ref="L237:L246" si="346">SUM(J237:K237)</f>
        <v>0</v>
      </c>
      <c r="M237" s="7">
        <v>0</v>
      </c>
      <c r="N237" s="7">
        <v>0</v>
      </c>
      <c r="O237" s="343">
        <f t="shared" ref="O237:O246" si="347">SUM(M237:N237)</f>
        <v>0</v>
      </c>
      <c r="P237" s="108">
        <v>209476.5</v>
      </c>
      <c r="Q237" s="108">
        <v>0</v>
      </c>
      <c r="R237" s="343">
        <f t="shared" ref="R237:R246" si="348">SUM(P237:Q237)</f>
        <v>209476.5</v>
      </c>
      <c r="S237" s="108">
        <v>209476.5</v>
      </c>
      <c r="T237" s="108">
        <v>0</v>
      </c>
      <c r="U237" s="343">
        <f t="shared" ref="U237:U246" si="349">SUM(S237:T237)</f>
        <v>209476.5</v>
      </c>
      <c r="V237" s="108">
        <v>209476.5</v>
      </c>
      <c r="W237" s="108">
        <v>0</v>
      </c>
      <c r="X237" s="343">
        <f t="shared" ref="X237:X246" si="350">SUM(V237:W237)</f>
        <v>209476.5</v>
      </c>
      <c r="Y237" s="108">
        <v>209476.5</v>
      </c>
      <c r="Z237" s="108">
        <v>0</v>
      </c>
      <c r="AA237" s="343">
        <f t="shared" ref="AA237:AA246" si="351">SUM(Y237:Z237)</f>
        <v>209476.5</v>
      </c>
      <c r="AB237" s="108">
        <v>209476.5</v>
      </c>
      <c r="AC237" s="108">
        <v>0</v>
      </c>
      <c r="AD237" s="343">
        <f t="shared" ref="AD237:AD246" si="352">SUM(AB237:AC237)</f>
        <v>209476.5</v>
      </c>
      <c r="AE237" s="108">
        <f t="shared" si="342"/>
        <v>1047382.5</v>
      </c>
      <c r="AF237" s="108">
        <f t="shared" si="342"/>
        <v>0</v>
      </c>
      <c r="AG237" s="343">
        <f t="shared" ref="AG237:AG246" si="353">SUM(AE237:AF237)</f>
        <v>1047382.5</v>
      </c>
      <c r="AH237" s="108">
        <v>209476.5</v>
      </c>
      <c r="AI237" s="108">
        <v>0</v>
      </c>
      <c r="AJ237" s="343">
        <f t="shared" ref="AJ237:AJ246" si="354">SUM(AH237:AI237)</f>
        <v>209476.5</v>
      </c>
      <c r="AK237" s="154">
        <v>0</v>
      </c>
      <c r="AL237" s="154">
        <v>0</v>
      </c>
      <c r="AM237" s="108"/>
      <c r="AN237" s="343">
        <f t="shared" ref="AN237:AN246" si="355">AK237+AL237</f>
        <v>0</v>
      </c>
      <c r="AO237" s="108">
        <v>837906</v>
      </c>
      <c r="AP237" s="108">
        <v>0</v>
      </c>
      <c r="AQ237" s="343">
        <f t="shared" ref="AQ237:AQ246" si="356">SUM(AO237:AP237)</f>
        <v>837906</v>
      </c>
      <c r="AR237" s="395">
        <f t="shared" si="313"/>
        <v>0</v>
      </c>
      <c r="AS237" s="49"/>
      <c r="AT237" s="69"/>
    </row>
    <row r="238" spans="2:46" s="54" customFormat="1" ht="65.25" customHeight="1" x14ac:dyDescent="0.2">
      <c r="B238" s="153" t="s">
        <v>526</v>
      </c>
      <c r="C238" s="86" t="s">
        <v>853</v>
      </c>
      <c r="D238" s="86"/>
      <c r="E238" s="88" t="s">
        <v>105</v>
      </c>
      <c r="F238" s="46" t="s">
        <v>79</v>
      </c>
      <c r="G238" s="1"/>
      <c r="H238" s="92">
        <v>2026</v>
      </c>
      <c r="I238" s="92">
        <v>2030</v>
      </c>
      <c r="J238" s="7">
        <v>0</v>
      </c>
      <c r="K238" s="7">
        <v>0</v>
      </c>
      <c r="L238" s="343">
        <f t="shared" si="346"/>
        <v>0</v>
      </c>
      <c r="M238" s="7">
        <v>0</v>
      </c>
      <c r="N238" s="7">
        <v>0</v>
      </c>
      <c r="O238" s="343">
        <f t="shared" si="347"/>
        <v>0</v>
      </c>
      <c r="P238" s="108">
        <v>464400</v>
      </c>
      <c r="Q238" s="108">
        <v>0</v>
      </c>
      <c r="R238" s="343">
        <f t="shared" si="348"/>
        <v>464400</v>
      </c>
      <c r="S238" s="108">
        <v>464400</v>
      </c>
      <c r="T238" s="108">
        <v>0</v>
      </c>
      <c r="U238" s="343">
        <f t="shared" si="349"/>
        <v>464400</v>
      </c>
      <c r="V238" s="108">
        <v>464400</v>
      </c>
      <c r="W238" s="108">
        <v>0</v>
      </c>
      <c r="X238" s="343">
        <f t="shared" si="350"/>
        <v>464400</v>
      </c>
      <c r="Y238" s="108">
        <v>464400</v>
      </c>
      <c r="Z238" s="108">
        <v>0</v>
      </c>
      <c r="AA238" s="343">
        <f t="shared" si="351"/>
        <v>464400</v>
      </c>
      <c r="AB238" s="108">
        <v>464400</v>
      </c>
      <c r="AC238" s="108">
        <v>0</v>
      </c>
      <c r="AD238" s="343">
        <f t="shared" si="352"/>
        <v>464400</v>
      </c>
      <c r="AE238" s="108">
        <f t="shared" si="342"/>
        <v>2322000</v>
      </c>
      <c r="AF238" s="108">
        <f t="shared" si="342"/>
        <v>0</v>
      </c>
      <c r="AG238" s="343">
        <f t="shared" si="353"/>
        <v>2322000</v>
      </c>
      <c r="AH238" s="108">
        <v>0</v>
      </c>
      <c r="AI238" s="108">
        <v>0</v>
      </c>
      <c r="AJ238" s="343">
        <f t="shared" si="354"/>
        <v>0</v>
      </c>
      <c r="AK238" s="154">
        <v>0</v>
      </c>
      <c r="AL238" s="154">
        <v>0</v>
      </c>
      <c r="AM238" s="108"/>
      <c r="AN238" s="343">
        <f t="shared" si="355"/>
        <v>0</v>
      </c>
      <c r="AO238" s="108">
        <v>0</v>
      </c>
      <c r="AP238" s="108">
        <v>0</v>
      </c>
      <c r="AQ238" s="343">
        <f t="shared" si="356"/>
        <v>0</v>
      </c>
      <c r="AR238" s="395">
        <f t="shared" si="313"/>
        <v>-2322000</v>
      </c>
      <c r="AS238" s="49"/>
      <c r="AT238" s="69"/>
    </row>
    <row r="239" spans="2:46" s="54" customFormat="1" ht="65.25" customHeight="1" x14ac:dyDescent="0.2">
      <c r="B239" s="153" t="s">
        <v>527</v>
      </c>
      <c r="C239" s="86" t="s">
        <v>854</v>
      </c>
      <c r="D239" s="86"/>
      <c r="E239" s="88" t="s">
        <v>105</v>
      </c>
      <c r="F239" s="46" t="s">
        <v>79</v>
      </c>
      <c r="G239" s="1"/>
      <c r="H239" s="92">
        <v>2026</v>
      </c>
      <c r="I239" s="92">
        <v>2030</v>
      </c>
      <c r="J239" s="7">
        <v>0</v>
      </c>
      <c r="K239" s="7">
        <v>0</v>
      </c>
      <c r="L239" s="343">
        <f t="shared" si="346"/>
        <v>0</v>
      </c>
      <c r="M239" s="7">
        <v>0</v>
      </c>
      <c r="N239" s="7">
        <v>0</v>
      </c>
      <c r="O239" s="343">
        <f t="shared" si="347"/>
        <v>0</v>
      </c>
      <c r="P239" s="108">
        <v>357475.44</v>
      </c>
      <c r="Q239" s="108">
        <v>0</v>
      </c>
      <c r="R239" s="343">
        <f t="shared" si="348"/>
        <v>357475.44</v>
      </c>
      <c r="S239" s="108">
        <v>357475.44</v>
      </c>
      <c r="T239" s="108">
        <v>0</v>
      </c>
      <c r="U239" s="343">
        <f t="shared" si="349"/>
        <v>357475.44</v>
      </c>
      <c r="V239" s="108">
        <v>357475.44</v>
      </c>
      <c r="W239" s="108">
        <v>0</v>
      </c>
      <c r="X239" s="343">
        <f t="shared" si="350"/>
        <v>357475.44</v>
      </c>
      <c r="Y239" s="108">
        <v>357475.44</v>
      </c>
      <c r="Z239" s="108">
        <v>0</v>
      </c>
      <c r="AA239" s="343">
        <f t="shared" si="351"/>
        <v>357475.44</v>
      </c>
      <c r="AB239" s="108">
        <v>357475.44</v>
      </c>
      <c r="AC239" s="108">
        <v>0</v>
      </c>
      <c r="AD239" s="343">
        <f t="shared" si="352"/>
        <v>357475.44</v>
      </c>
      <c r="AE239" s="108">
        <f t="shared" si="342"/>
        <v>1787377.2</v>
      </c>
      <c r="AF239" s="108">
        <f t="shared" si="342"/>
        <v>0</v>
      </c>
      <c r="AG239" s="343">
        <f t="shared" si="353"/>
        <v>1787377.2</v>
      </c>
      <c r="AH239" s="108">
        <v>357475.44</v>
      </c>
      <c r="AI239" s="108">
        <v>0</v>
      </c>
      <c r="AJ239" s="343">
        <f t="shared" si="354"/>
        <v>357475.44</v>
      </c>
      <c r="AK239" s="154">
        <v>0</v>
      </c>
      <c r="AL239" s="154">
        <v>0</v>
      </c>
      <c r="AM239" s="108"/>
      <c r="AN239" s="343">
        <f t="shared" si="355"/>
        <v>0</v>
      </c>
      <c r="AO239" s="108">
        <v>1429901.76</v>
      </c>
      <c r="AP239" s="108">
        <v>0</v>
      </c>
      <c r="AQ239" s="343">
        <f t="shared" si="356"/>
        <v>1429901.76</v>
      </c>
      <c r="AR239" s="395">
        <f t="shared" si="313"/>
        <v>0</v>
      </c>
      <c r="AS239" s="49"/>
      <c r="AT239" s="69"/>
    </row>
    <row r="240" spans="2:46" s="54" customFormat="1" ht="65.25" customHeight="1" x14ac:dyDescent="0.2">
      <c r="B240" s="153" t="s">
        <v>528</v>
      </c>
      <c r="C240" s="86" t="s">
        <v>855</v>
      </c>
      <c r="D240" s="86"/>
      <c r="E240" s="88" t="s">
        <v>105</v>
      </c>
      <c r="F240" s="46" t="s">
        <v>79</v>
      </c>
      <c r="G240" s="1"/>
      <c r="H240" s="92">
        <v>2026</v>
      </c>
      <c r="I240" s="92">
        <v>2030</v>
      </c>
      <c r="J240" s="7">
        <v>0</v>
      </c>
      <c r="K240" s="7">
        <v>0</v>
      </c>
      <c r="L240" s="343">
        <f t="shared" si="346"/>
        <v>0</v>
      </c>
      <c r="M240" s="7">
        <v>0</v>
      </c>
      <c r="N240" s="7">
        <v>0</v>
      </c>
      <c r="O240" s="343">
        <f t="shared" si="347"/>
        <v>0</v>
      </c>
      <c r="P240" s="108">
        <v>357475.44</v>
      </c>
      <c r="Q240" s="108">
        <v>0</v>
      </c>
      <c r="R240" s="343">
        <f t="shared" si="348"/>
        <v>357475.44</v>
      </c>
      <c r="S240" s="108">
        <v>357475.44</v>
      </c>
      <c r="T240" s="108">
        <v>0</v>
      </c>
      <c r="U240" s="343">
        <f t="shared" si="349"/>
        <v>357475.44</v>
      </c>
      <c r="V240" s="108">
        <v>357475.44</v>
      </c>
      <c r="W240" s="108">
        <v>0</v>
      </c>
      <c r="X240" s="343">
        <f t="shared" si="350"/>
        <v>357475.44</v>
      </c>
      <c r="Y240" s="108">
        <v>357475.44</v>
      </c>
      <c r="Z240" s="108">
        <v>0</v>
      </c>
      <c r="AA240" s="343">
        <f t="shared" si="351"/>
        <v>357475.44</v>
      </c>
      <c r="AB240" s="108">
        <v>357475.44</v>
      </c>
      <c r="AC240" s="108">
        <v>0</v>
      </c>
      <c r="AD240" s="343">
        <f t="shared" si="352"/>
        <v>357475.44</v>
      </c>
      <c r="AE240" s="108">
        <f t="shared" ref="AE240:AF246" si="357">J240+M240+P240+S240+V240+Y240+AB240</f>
        <v>1787377.2</v>
      </c>
      <c r="AF240" s="108">
        <f t="shared" si="357"/>
        <v>0</v>
      </c>
      <c r="AG240" s="343">
        <f t="shared" si="353"/>
        <v>1787377.2</v>
      </c>
      <c r="AH240" s="108">
        <v>357475.44</v>
      </c>
      <c r="AI240" s="108">
        <v>0</v>
      </c>
      <c r="AJ240" s="343">
        <f t="shared" si="354"/>
        <v>357475.44</v>
      </c>
      <c r="AK240" s="154">
        <v>0</v>
      </c>
      <c r="AL240" s="154">
        <v>0</v>
      </c>
      <c r="AM240" s="108"/>
      <c r="AN240" s="343">
        <f t="shared" si="355"/>
        <v>0</v>
      </c>
      <c r="AO240" s="108">
        <v>1429901.76</v>
      </c>
      <c r="AP240" s="108">
        <v>0</v>
      </c>
      <c r="AQ240" s="343">
        <f t="shared" si="356"/>
        <v>1429901.76</v>
      </c>
      <c r="AR240" s="395">
        <f t="shared" si="313"/>
        <v>0</v>
      </c>
      <c r="AS240" s="49"/>
      <c r="AT240" s="69"/>
    </row>
    <row r="241" spans="2:46" s="54" customFormat="1" ht="65.25" customHeight="1" x14ac:dyDescent="0.2">
      <c r="B241" s="153" t="s">
        <v>529</v>
      </c>
      <c r="C241" s="86" t="s">
        <v>856</v>
      </c>
      <c r="D241" s="86"/>
      <c r="E241" s="88"/>
      <c r="F241" s="46" t="s">
        <v>548</v>
      </c>
      <c r="G241" s="1"/>
      <c r="H241" s="92">
        <v>2026</v>
      </c>
      <c r="I241" s="92">
        <v>2030</v>
      </c>
      <c r="J241" s="7">
        <v>0</v>
      </c>
      <c r="K241" s="7">
        <v>0</v>
      </c>
      <c r="L241" s="343">
        <f t="shared" si="346"/>
        <v>0</v>
      </c>
      <c r="M241" s="7">
        <v>0</v>
      </c>
      <c r="N241" s="7">
        <v>0</v>
      </c>
      <c r="O241" s="343">
        <f t="shared" si="347"/>
        <v>0</v>
      </c>
      <c r="P241" s="108">
        <v>330000</v>
      </c>
      <c r="Q241" s="108">
        <v>0</v>
      </c>
      <c r="R241" s="343">
        <f t="shared" si="348"/>
        <v>330000</v>
      </c>
      <c r="S241" s="108">
        <v>330000</v>
      </c>
      <c r="T241" s="108">
        <v>0</v>
      </c>
      <c r="U241" s="343">
        <f t="shared" si="349"/>
        <v>330000</v>
      </c>
      <c r="V241" s="108">
        <v>330000</v>
      </c>
      <c r="W241" s="108">
        <v>0</v>
      </c>
      <c r="X241" s="343">
        <f t="shared" si="350"/>
        <v>330000</v>
      </c>
      <c r="Y241" s="108">
        <v>330000</v>
      </c>
      <c r="Z241" s="108">
        <v>0</v>
      </c>
      <c r="AA241" s="343">
        <f t="shared" si="351"/>
        <v>330000</v>
      </c>
      <c r="AB241" s="108">
        <v>330000</v>
      </c>
      <c r="AC241" s="108">
        <v>0</v>
      </c>
      <c r="AD241" s="343">
        <f t="shared" si="352"/>
        <v>330000</v>
      </c>
      <c r="AE241" s="108">
        <f t="shared" si="357"/>
        <v>1650000</v>
      </c>
      <c r="AF241" s="108">
        <f t="shared" si="357"/>
        <v>0</v>
      </c>
      <c r="AG241" s="343">
        <f t="shared" si="353"/>
        <v>1650000</v>
      </c>
      <c r="AH241" s="108">
        <v>0</v>
      </c>
      <c r="AI241" s="108">
        <v>0</v>
      </c>
      <c r="AJ241" s="343">
        <f t="shared" si="354"/>
        <v>0</v>
      </c>
      <c r="AK241" s="154">
        <v>0</v>
      </c>
      <c r="AL241" s="154">
        <v>0</v>
      </c>
      <c r="AM241" s="108"/>
      <c r="AN241" s="343">
        <f t="shared" si="355"/>
        <v>0</v>
      </c>
      <c r="AO241" s="108">
        <v>0</v>
      </c>
      <c r="AP241" s="108">
        <v>0</v>
      </c>
      <c r="AQ241" s="343">
        <f t="shared" si="356"/>
        <v>0</v>
      </c>
      <c r="AR241" s="395">
        <f t="shared" si="313"/>
        <v>-1650000</v>
      </c>
      <c r="AS241" s="49"/>
      <c r="AT241" s="69"/>
    </row>
    <row r="242" spans="2:46" s="54" customFormat="1" ht="65.25" customHeight="1" x14ac:dyDescent="0.2">
      <c r="B242" s="153" t="s">
        <v>530</v>
      </c>
      <c r="C242" s="86" t="s">
        <v>857</v>
      </c>
      <c r="D242" s="86"/>
      <c r="E242" s="88"/>
      <c r="F242" s="46" t="s">
        <v>547</v>
      </c>
      <c r="G242" s="1"/>
      <c r="H242" s="92">
        <v>2026</v>
      </c>
      <c r="I242" s="92">
        <v>2030</v>
      </c>
      <c r="J242" s="7">
        <v>0</v>
      </c>
      <c r="K242" s="7">
        <v>0</v>
      </c>
      <c r="L242" s="343">
        <f t="shared" si="346"/>
        <v>0</v>
      </c>
      <c r="M242" s="7">
        <v>0</v>
      </c>
      <c r="N242" s="7">
        <v>0</v>
      </c>
      <c r="O242" s="343">
        <f t="shared" si="347"/>
        <v>0</v>
      </c>
      <c r="P242" s="108">
        <v>1032000</v>
      </c>
      <c r="Q242" s="108">
        <v>0</v>
      </c>
      <c r="R242" s="343">
        <f t="shared" si="348"/>
        <v>1032000</v>
      </c>
      <c r="S242" s="108">
        <v>1032000</v>
      </c>
      <c r="T242" s="108">
        <v>0</v>
      </c>
      <c r="U242" s="343">
        <f t="shared" si="349"/>
        <v>1032000</v>
      </c>
      <c r="V242" s="108">
        <v>1032000</v>
      </c>
      <c r="W242" s="108">
        <v>0</v>
      </c>
      <c r="X242" s="343">
        <f t="shared" si="350"/>
        <v>1032000</v>
      </c>
      <c r="Y242" s="108">
        <v>1032000</v>
      </c>
      <c r="Z242" s="108">
        <v>0</v>
      </c>
      <c r="AA242" s="343">
        <f t="shared" si="351"/>
        <v>1032000</v>
      </c>
      <c r="AB242" s="108">
        <v>1032000</v>
      </c>
      <c r="AC242" s="108">
        <v>0</v>
      </c>
      <c r="AD242" s="343">
        <f t="shared" si="352"/>
        <v>1032000</v>
      </c>
      <c r="AE242" s="108">
        <f t="shared" si="357"/>
        <v>5160000</v>
      </c>
      <c r="AF242" s="108">
        <f t="shared" si="357"/>
        <v>0</v>
      </c>
      <c r="AG242" s="343">
        <f t="shared" si="353"/>
        <v>5160000</v>
      </c>
      <c r="AH242" s="108">
        <v>0</v>
      </c>
      <c r="AI242" s="108">
        <v>0</v>
      </c>
      <c r="AJ242" s="343">
        <f t="shared" si="354"/>
        <v>0</v>
      </c>
      <c r="AK242" s="154">
        <v>0</v>
      </c>
      <c r="AL242" s="154">
        <v>0</v>
      </c>
      <c r="AM242" s="108"/>
      <c r="AN242" s="343">
        <f t="shared" si="355"/>
        <v>0</v>
      </c>
      <c r="AO242" s="108">
        <v>0</v>
      </c>
      <c r="AP242" s="108">
        <v>0</v>
      </c>
      <c r="AQ242" s="343">
        <f t="shared" si="356"/>
        <v>0</v>
      </c>
      <c r="AR242" s="395">
        <f t="shared" si="313"/>
        <v>-5160000</v>
      </c>
      <c r="AS242" s="49"/>
      <c r="AT242" s="69"/>
    </row>
    <row r="243" spans="2:46" s="54" customFormat="1" ht="65.25" customHeight="1" x14ac:dyDescent="0.2">
      <c r="B243" s="153" t="s">
        <v>531</v>
      </c>
      <c r="C243" s="86" t="s">
        <v>858</v>
      </c>
      <c r="D243" s="86"/>
      <c r="E243" s="88" t="s">
        <v>624</v>
      </c>
      <c r="F243" s="46" t="s">
        <v>546</v>
      </c>
      <c r="G243" s="1"/>
      <c r="H243" s="92">
        <v>2026</v>
      </c>
      <c r="I243" s="92">
        <v>2030</v>
      </c>
      <c r="J243" s="7">
        <v>0</v>
      </c>
      <c r="K243" s="7">
        <v>0</v>
      </c>
      <c r="L243" s="343">
        <f t="shared" si="346"/>
        <v>0</v>
      </c>
      <c r="M243" s="7">
        <v>0</v>
      </c>
      <c r="N243" s="7">
        <v>0</v>
      </c>
      <c r="O243" s="343">
        <f t="shared" si="347"/>
        <v>0</v>
      </c>
      <c r="P243" s="108">
        <v>569390.28</v>
      </c>
      <c r="Q243" s="108">
        <v>0</v>
      </c>
      <c r="R243" s="343">
        <f t="shared" si="348"/>
        <v>569390.28</v>
      </c>
      <c r="S243" s="108">
        <v>269390.28000000003</v>
      </c>
      <c r="T243" s="108">
        <v>0</v>
      </c>
      <c r="U243" s="343">
        <f t="shared" si="349"/>
        <v>269390.28000000003</v>
      </c>
      <c r="V243" s="108">
        <v>269390.28000000003</v>
      </c>
      <c r="W243" s="108">
        <v>0</v>
      </c>
      <c r="X243" s="343">
        <f t="shared" si="350"/>
        <v>269390.28000000003</v>
      </c>
      <c r="Y243" s="108">
        <v>269390.28000000003</v>
      </c>
      <c r="Z243" s="108">
        <v>0</v>
      </c>
      <c r="AA243" s="343">
        <f t="shared" si="351"/>
        <v>269390.28000000003</v>
      </c>
      <c r="AB243" s="108">
        <v>269390.28000000003</v>
      </c>
      <c r="AC243" s="108">
        <v>0</v>
      </c>
      <c r="AD243" s="343">
        <f t="shared" si="352"/>
        <v>269390.28000000003</v>
      </c>
      <c r="AE243" s="108">
        <f t="shared" si="357"/>
        <v>1646951.4000000001</v>
      </c>
      <c r="AF243" s="108">
        <f t="shared" si="357"/>
        <v>0</v>
      </c>
      <c r="AG243" s="343">
        <f t="shared" si="353"/>
        <v>1646951.4000000001</v>
      </c>
      <c r="AH243" s="108">
        <v>269390.28000000003</v>
      </c>
      <c r="AI243" s="108">
        <v>0</v>
      </c>
      <c r="AJ243" s="343">
        <f t="shared" si="354"/>
        <v>269390.28000000003</v>
      </c>
      <c r="AK243" s="154">
        <v>0</v>
      </c>
      <c r="AL243" s="154">
        <v>0</v>
      </c>
      <c r="AM243" s="108"/>
      <c r="AN243" s="343">
        <f t="shared" si="355"/>
        <v>0</v>
      </c>
      <c r="AO243" s="108">
        <v>1077561.1200000001</v>
      </c>
      <c r="AP243" s="108">
        <v>0</v>
      </c>
      <c r="AQ243" s="343">
        <f t="shared" si="356"/>
        <v>1077561.1200000001</v>
      </c>
      <c r="AR243" s="395">
        <f t="shared" si="313"/>
        <v>-300000</v>
      </c>
      <c r="AS243" s="49"/>
      <c r="AT243" s="69"/>
    </row>
    <row r="244" spans="2:46" s="54" customFormat="1" ht="65.25" customHeight="1" x14ac:dyDescent="0.2">
      <c r="B244" s="153" t="s">
        <v>532</v>
      </c>
      <c r="C244" s="86" t="s">
        <v>859</v>
      </c>
      <c r="D244" s="86"/>
      <c r="E244" s="88" t="s">
        <v>624</v>
      </c>
      <c r="F244" s="46" t="s">
        <v>546</v>
      </c>
      <c r="G244" s="1"/>
      <c r="H244" s="92">
        <v>2026</v>
      </c>
      <c r="I244" s="92">
        <v>2030</v>
      </c>
      <c r="J244" s="7">
        <v>0</v>
      </c>
      <c r="K244" s="7">
        <v>0</v>
      </c>
      <c r="L244" s="343">
        <f t="shared" si="346"/>
        <v>0</v>
      </c>
      <c r="M244" s="7">
        <v>0</v>
      </c>
      <c r="N244" s="7">
        <v>0</v>
      </c>
      <c r="O244" s="343">
        <f t="shared" si="347"/>
        <v>0</v>
      </c>
      <c r="P244" s="108">
        <v>719390.28</v>
      </c>
      <c r="Q244" s="108">
        <v>0</v>
      </c>
      <c r="R244" s="343">
        <f t="shared" si="348"/>
        <v>719390.28</v>
      </c>
      <c r="S244" s="108">
        <v>269390.28000000003</v>
      </c>
      <c r="T244" s="108">
        <v>0</v>
      </c>
      <c r="U244" s="343">
        <f t="shared" si="349"/>
        <v>269390.28000000003</v>
      </c>
      <c r="V244" s="108">
        <v>269390.28000000003</v>
      </c>
      <c r="W244" s="108">
        <v>0</v>
      </c>
      <c r="X244" s="343">
        <f t="shared" si="350"/>
        <v>269390.28000000003</v>
      </c>
      <c r="Y244" s="108">
        <v>269390.28000000003</v>
      </c>
      <c r="Z244" s="108">
        <v>0</v>
      </c>
      <c r="AA244" s="343">
        <f t="shared" si="351"/>
        <v>269390.28000000003</v>
      </c>
      <c r="AB244" s="108">
        <v>269390.28000000003</v>
      </c>
      <c r="AC244" s="108">
        <v>0</v>
      </c>
      <c r="AD244" s="343">
        <f t="shared" si="352"/>
        <v>269390.28000000003</v>
      </c>
      <c r="AE244" s="108">
        <f t="shared" si="357"/>
        <v>1796951.4000000001</v>
      </c>
      <c r="AF244" s="108">
        <f t="shared" si="357"/>
        <v>0</v>
      </c>
      <c r="AG244" s="343">
        <f t="shared" si="353"/>
        <v>1796951.4000000001</v>
      </c>
      <c r="AH244" s="108">
        <v>269390.28000000003</v>
      </c>
      <c r="AI244" s="108">
        <v>0</v>
      </c>
      <c r="AJ244" s="343">
        <f t="shared" si="354"/>
        <v>269390.28000000003</v>
      </c>
      <c r="AK244" s="154">
        <v>0</v>
      </c>
      <c r="AL244" s="154">
        <v>0</v>
      </c>
      <c r="AM244" s="108"/>
      <c r="AN244" s="343">
        <f t="shared" si="355"/>
        <v>0</v>
      </c>
      <c r="AO244" s="108">
        <v>1077561.1200000001</v>
      </c>
      <c r="AP244" s="108">
        <v>0</v>
      </c>
      <c r="AQ244" s="343">
        <f t="shared" si="356"/>
        <v>1077561.1200000001</v>
      </c>
      <c r="AR244" s="395">
        <f t="shared" si="313"/>
        <v>-450000</v>
      </c>
      <c r="AS244" s="49"/>
      <c r="AT244" s="69"/>
    </row>
    <row r="245" spans="2:46" s="54" customFormat="1" ht="65.25" customHeight="1" x14ac:dyDescent="0.2">
      <c r="B245" s="153" t="s">
        <v>533</v>
      </c>
      <c r="C245" s="86" t="s">
        <v>860</v>
      </c>
      <c r="D245" s="86"/>
      <c r="E245" s="88" t="s">
        <v>105</v>
      </c>
      <c r="F245" s="46" t="s">
        <v>545</v>
      </c>
      <c r="G245" s="1"/>
      <c r="H245" s="92">
        <v>2026</v>
      </c>
      <c r="I245" s="92">
        <v>2030</v>
      </c>
      <c r="J245" s="7">
        <v>0</v>
      </c>
      <c r="K245" s="7">
        <v>0</v>
      </c>
      <c r="L245" s="343">
        <f t="shared" si="346"/>
        <v>0</v>
      </c>
      <c r="M245" s="7">
        <v>0</v>
      </c>
      <c r="N245" s="7">
        <v>0</v>
      </c>
      <c r="O245" s="343">
        <f t="shared" si="347"/>
        <v>0</v>
      </c>
      <c r="P245" s="108">
        <v>334800</v>
      </c>
      <c r="Q245" s="108">
        <v>0</v>
      </c>
      <c r="R245" s="343">
        <f t="shared" si="348"/>
        <v>334800</v>
      </c>
      <c r="S245" s="108">
        <v>334800</v>
      </c>
      <c r="T245" s="108">
        <v>0</v>
      </c>
      <c r="U245" s="343">
        <f t="shared" si="349"/>
        <v>334800</v>
      </c>
      <c r="V245" s="108">
        <v>334800</v>
      </c>
      <c r="W245" s="108">
        <v>0</v>
      </c>
      <c r="X245" s="343">
        <f t="shared" si="350"/>
        <v>334800</v>
      </c>
      <c r="Y245" s="108">
        <v>334800</v>
      </c>
      <c r="Z245" s="108">
        <v>0</v>
      </c>
      <c r="AA245" s="343">
        <f t="shared" si="351"/>
        <v>334800</v>
      </c>
      <c r="AB245" s="108">
        <v>334800</v>
      </c>
      <c r="AC245" s="108">
        <v>0</v>
      </c>
      <c r="AD245" s="343">
        <f t="shared" si="352"/>
        <v>334800</v>
      </c>
      <c r="AE245" s="108">
        <f t="shared" si="357"/>
        <v>1674000</v>
      </c>
      <c r="AF245" s="108">
        <f t="shared" si="357"/>
        <v>0</v>
      </c>
      <c r="AG245" s="343">
        <f t="shared" si="353"/>
        <v>1674000</v>
      </c>
      <c r="AH245" s="108">
        <v>334800</v>
      </c>
      <c r="AI245" s="108">
        <v>0</v>
      </c>
      <c r="AJ245" s="343">
        <f t="shared" si="354"/>
        <v>334800</v>
      </c>
      <c r="AK245" s="154">
        <v>0</v>
      </c>
      <c r="AL245" s="154">
        <v>0</v>
      </c>
      <c r="AM245" s="108"/>
      <c r="AN245" s="343">
        <f t="shared" si="355"/>
        <v>0</v>
      </c>
      <c r="AO245" s="108">
        <v>1339200</v>
      </c>
      <c r="AP245" s="108">
        <v>0</v>
      </c>
      <c r="AQ245" s="343">
        <f t="shared" si="356"/>
        <v>1339200</v>
      </c>
      <c r="AR245" s="395">
        <f t="shared" si="313"/>
        <v>0</v>
      </c>
      <c r="AS245" s="49"/>
      <c r="AT245" s="69"/>
    </row>
    <row r="246" spans="2:46" s="54" customFormat="1" ht="65.25" customHeight="1" x14ac:dyDescent="0.2">
      <c r="B246" s="153" t="s">
        <v>534</v>
      </c>
      <c r="C246" s="86" t="s">
        <v>861</v>
      </c>
      <c r="D246" s="86"/>
      <c r="E246" s="88" t="s">
        <v>654</v>
      </c>
      <c r="F246" s="46" t="s">
        <v>862</v>
      </c>
      <c r="G246" s="1"/>
      <c r="H246" s="92">
        <v>2028</v>
      </c>
      <c r="I246" s="92">
        <v>2030</v>
      </c>
      <c r="J246" s="7">
        <v>0</v>
      </c>
      <c r="K246" s="7">
        <v>0</v>
      </c>
      <c r="L246" s="343">
        <f t="shared" si="346"/>
        <v>0</v>
      </c>
      <c r="M246" s="7">
        <v>0</v>
      </c>
      <c r="N246" s="7">
        <v>0</v>
      </c>
      <c r="O246" s="343">
        <f t="shared" si="347"/>
        <v>0</v>
      </c>
      <c r="P246" s="108">
        <v>0</v>
      </c>
      <c r="Q246" s="108">
        <v>0</v>
      </c>
      <c r="R246" s="343">
        <f t="shared" si="348"/>
        <v>0</v>
      </c>
      <c r="S246" s="108">
        <v>0</v>
      </c>
      <c r="T246" s="108">
        <v>0</v>
      </c>
      <c r="U246" s="343">
        <f t="shared" si="349"/>
        <v>0</v>
      </c>
      <c r="V246" s="108">
        <v>628429.5</v>
      </c>
      <c r="W246" s="108">
        <v>0</v>
      </c>
      <c r="X246" s="343">
        <f t="shared" si="350"/>
        <v>628429.5</v>
      </c>
      <c r="Y246" s="108">
        <v>628429.5</v>
      </c>
      <c r="Z246" s="108">
        <v>0</v>
      </c>
      <c r="AA246" s="343">
        <f t="shared" si="351"/>
        <v>628429.5</v>
      </c>
      <c r="AB246" s="108">
        <v>628429.5</v>
      </c>
      <c r="AC246" s="108">
        <v>0</v>
      </c>
      <c r="AD246" s="343">
        <f t="shared" si="352"/>
        <v>628429.5</v>
      </c>
      <c r="AE246" s="108">
        <f t="shared" si="357"/>
        <v>1885288.5</v>
      </c>
      <c r="AF246" s="108">
        <f t="shared" si="357"/>
        <v>0</v>
      </c>
      <c r="AG246" s="343">
        <f t="shared" si="353"/>
        <v>1885288.5</v>
      </c>
      <c r="AH246" s="108">
        <v>0</v>
      </c>
      <c r="AI246" s="108">
        <v>0</v>
      </c>
      <c r="AJ246" s="343">
        <f t="shared" si="354"/>
        <v>0</v>
      </c>
      <c r="AK246" s="154">
        <v>0</v>
      </c>
      <c r="AL246" s="154">
        <v>0</v>
      </c>
      <c r="AM246" s="108"/>
      <c r="AN246" s="343">
        <f t="shared" si="355"/>
        <v>0</v>
      </c>
      <c r="AO246" s="108">
        <v>1885288.5</v>
      </c>
      <c r="AP246" s="108">
        <v>0</v>
      </c>
      <c r="AQ246" s="343">
        <f t="shared" si="356"/>
        <v>1885288.5</v>
      </c>
      <c r="AR246" s="395">
        <f t="shared" si="313"/>
        <v>0</v>
      </c>
      <c r="AS246" s="49"/>
      <c r="AT246" s="69"/>
    </row>
    <row r="247" spans="2:46" s="4" customFormat="1" ht="36" customHeight="1" x14ac:dyDescent="0.2">
      <c r="B247" s="266"/>
      <c r="C247" s="303" t="s">
        <v>29</v>
      </c>
      <c r="D247" s="283"/>
      <c r="E247" s="283"/>
      <c r="F247" s="266"/>
      <c r="G247" s="266"/>
      <c r="H247" s="266"/>
      <c r="I247" s="266"/>
      <c r="J247" s="304">
        <f>J236+J232+J223+J216+J211+J207</f>
        <v>6115107.3936000001</v>
      </c>
      <c r="K247" s="304">
        <f t="shared" ref="K247:AQ247" si="358">K236+K232+K223+K216+K211+K207</f>
        <v>0</v>
      </c>
      <c r="L247" s="304">
        <f t="shared" si="358"/>
        <v>6115107.3936000001</v>
      </c>
      <c r="M247" s="304">
        <f t="shared" si="358"/>
        <v>9083230.2215999998</v>
      </c>
      <c r="N247" s="304">
        <f t="shared" si="358"/>
        <v>0</v>
      </c>
      <c r="O247" s="304">
        <f t="shared" si="358"/>
        <v>9083230.2215999998</v>
      </c>
      <c r="P247" s="304">
        <f t="shared" si="358"/>
        <v>15159654.765600001</v>
      </c>
      <c r="Q247" s="304">
        <f t="shared" si="358"/>
        <v>0</v>
      </c>
      <c r="R247" s="304">
        <f t="shared" si="358"/>
        <v>15159654.765600001</v>
      </c>
      <c r="S247" s="304">
        <f t="shared" si="358"/>
        <v>14619045.045600003</v>
      </c>
      <c r="T247" s="304">
        <f t="shared" si="358"/>
        <v>0</v>
      </c>
      <c r="U247" s="304">
        <f t="shared" si="358"/>
        <v>14619045.045600003</v>
      </c>
      <c r="V247" s="304">
        <f t="shared" si="358"/>
        <v>20079564.825600002</v>
      </c>
      <c r="W247" s="304">
        <f t="shared" si="358"/>
        <v>0</v>
      </c>
      <c r="X247" s="304">
        <f t="shared" si="358"/>
        <v>20079564.825600002</v>
      </c>
      <c r="Y247" s="304">
        <f t="shared" si="358"/>
        <v>19988955.105600003</v>
      </c>
      <c r="Z247" s="304">
        <f t="shared" si="358"/>
        <v>0</v>
      </c>
      <c r="AA247" s="304">
        <f t="shared" si="358"/>
        <v>19988955.105600003</v>
      </c>
      <c r="AB247" s="304">
        <f t="shared" si="358"/>
        <v>20079564.825600002</v>
      </c>
      <c r="AC247" s="304">
        <f t="shared" si="358"/>
        <v>0</v>
      </c>
      <c r="AD247" s="304">
        <f t="shared" si="358"/>
        <v>20079564.825600002</v>
      </c>
      <c r="AE247" s="304">
        <f t="shared" si="358"/>
        <v>105125122.1832</v>
      </c>
      <c r="AF247" s="304">
        <f t="shared" si="358"/>
        <v>0</v>
      </c>
      <c r="AG247" s="304">
        <f t="shared" si="358"/>
        <v>105125122.1832</v>
      </c>
      <c r="AH247" s="304">
        <f t="shared" si="358"/>
        <v>16910811.820799999</v>
      </c>
      <c r="AI247" s="304">
        <f t="shared" si="358"/>
        <v>0</v>
      </c>
      <c r="AJ247" s="304">
        <f t="shared" si="358"/>
        <v>16910811.820799999</v>
      </c>
      <c r="AK247" s="304">
        <f t="shared" si="358"/>
        <v>0</v>
      </c>
      <c r="AL247" s="304">
        <f t="shared" si="358"/>
        <v>0</v>
      </c>
      <c r="AM247" s="304">
        <f t="shared" si="358"/>
        <v>0</v>
      </c>
      <c r="AN247" s="304">
        <f t="shared" si="358"/>
        <v>0</v>
      </c>
      <c r="AO247" s="304">
        <f t="shared" si="358"/>
        <v>38826307.562400006</v>
      </c>
      <c r="AP247" s="304">
        <f t="shared" si="358"/>
        <v>0</v>
      </c>
      <c r="AQ247" s="304">
        <f t="shared" si="358"/>
        <v>38826307.562400006</v>
      </c>
      <c r="AR247" s="305">
        <f t="shared" si="313"/>
        <v>-49388002.799999997</v>
      </c>
      <c r="AS247" s="56"/>
      <c r="AT247" s="56"/>
    </row>
    <row r="248" spans="2:46" s="4" customFormat="1" ht="55.5" customHeight="1" x14ac:dyDescent="0.2">
      <c r="B248" s="128">
        <v>3.3</v>
      </c>
      <c r="C248" s="155" t="s">
        <v>863</v>
      </c>
      <c r="D248" s="156"/>
      <c r="E248" s="156"/>
      <c r="F248" s="157"/>
      <c r="G248" s="157"/>
      <c r="H248" s="157"/>
      <c r="I248" s="157"/>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8"/>
      <c r="AL248" s="158"/>
      <c r="AM248" s="158"/>
      <c r="AN248" s="158"/>
      <c r="AO248" s="158"/>
      <c r="AP248" s="158"/>
      <c r="AQ248" s="158"/>
      <c r="AR248" s="159"/>
      <c r="AS248" s="56"/>
      <c r="AT248" s="56"/>
    </row>
    <row r="249" spans="2:46" ht="36" customHeight="1" x14ac:dyDescent="0.25">
      <c r="B249" s="81"/>
      <c r="C249" s="82" t="s">
        <v>77</v>
      </c>
      <c r="D249" s="117"/>
      <c r="E249" s="117"/>
      <c r="F249" s="118"/>
      <c r="G249" s="118"/>
      <c r="H249" s="118"/>
      <c r="I249" s="118"/>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44"/>
      <c r="AS249" s="55"/>
      <c r="AT249" s="55"/>
    </row>
    <row r="250" spans="2:46" ht="82.5" customHeight="1" x14ac:dyDescent="0.25">
      <c r="B250" s="262" t="s">
        <v>16</v>
      </c>
      <c r="C250" s="334" t="s">
        <v>552</v>
      </c>
      <c r="D250" s="263"/>
      <c r="E250" s="265" t="s">
        <v>657</v>
      </c>
      <c r="F250" s="242" t="s">
        <v>555</v>
      </c>
      <c r="G250" s="236"/>
      <c r="H250" s="235">
        <v>2024</v>
      </c>
      <c r="I250" s="235">
        <v>2030</v>
      </c>
      <c r="J250" s="239">
        <f>SUM(J251:J254)</f>
        <v>1179434.2272000001</v>
      </c>
      <c r="K250" s="239">
        <f>SUM(K251:K254)</f>
        <v>0</v>
      </c>
      <c r="L250" s="249">
        <f>J250+K250</f>
        <v>1179434.2272000001</v>
      </c>
      <c r="M250" s="239">
        <f>SUM(M251:M254)</f>
        <v>1179434.2272000001</v>
      </c>
      <c r="N250" s="239">
        <f>SUM(N251:N254)</f>
        <v>0</v>
      </c>
      <c r="O250" s="249">
        <f>M250+N250</f>
        <v>1179434.2272000001</v>
      </c>
      <c r="P250" s="239">
        <f>SUM(P251:P254)</f>
        <v>2663224.5071999999</v>
      </c>
      <c r="Q250" s="239">
        <f>SUM(Q251:Q254)</f>
        <v>0</v>
      </c>
      <c r="R250" s="249">
        <f>P250+Q250</f>
        <v>2663224.5071999999</v>
      </c>
      <c r="S250" s="239">
        <f>SUM(S251:S254)</f>
        <v>1179434.2272000001</v>
      </c>
      <c r="T250" s="239">
        <f>SUM(T251:T254)</f>
        <v>0</v>
      </c>
      <c r="U250" s="249">
        <f>S250+T250</f>
        <v>1179434.2272000001</v>
      </c>
      <c r="V250" s="239">
        <f>SUM(V251:V254)</f>
        <v>2663224.5071999999</v>
      </c>
      <c r="W250" s="239">
        <f>SUM(W251:W254)</f>
        <v>0</v>
      </c>
      <c r="X250" s="249">
        <f>V250+W250</f>
        <v>2663224.5071999999</v>
      </c>
      <c r="Y250" s="249">
        <f>SUM(Y251:Y254)</f>
        <v>1179434.2272000001</v>
      </c>
      <c r="Z250" s="249">
        <f>SUM(Z251:Z254)</f>
        <v>0</v>
      </c>
      <c r="AA250" s="249">
        <f>SUM(Y250:Z250)</f>
        <v>1179434.2272000001</v>
      </c>
      <c r="AB250" s="249">
        <f>SUM(AB251:AB254)</f>
        <v>2663224.5071999999</v>
      </c>
      <c r="AC250" s="249">
        <f>SUM(AC251:AC254)</f>
        <v>0</v>
      </c>
      <c r="AD250" s="249">
        <f>SUM(AB250:AC250)</f>
        <v>2663224.5071999999</v>
      </c>
      <c r="AE250" s="249">
        <f t="shared" ref="AE250:AF263" si="359">J250+M250+P250+S250+V250+Y250+AB250</f>
        <v>12707410.430399999</v>
      </c>
      <c r="AF250" s="249">
        <f t="shared" si="359"/>
        <v>0</v>
      </c>
      <c r="AG250" s="249">
        <f>AE250+AF250</f>
        <v>12707410.430399999</v>
      </c>
      <c r="AH250" s="239">
        <f>SUM(AH251:AH254)</f>
        <v>2458302.6816000002</v>
      </c>
      <c r="AI250" s="239">
        <f>SUM(AI251:AI254)</f>
        <v>0</v>
      </c>
      <c r="AJ250" s="249">
        <f>AH250+AI250</f>
        <v>2458302.6816000002</v>
      </c>
      <c r="AK250" s="239">
        <f>SUM(AK251:AK254)</f>
        <v>2520000</v>
      </c>
      <c r="AL250" s="239">
        <f>SUM(AL251:AL254)</f>
        <v>0</v>
      </c>
      <c r="AM250" s="249"/>
      <c r="AN250" s="249">
        <f t="shared" ref="AN250:AN263" si="360">AK250+AL250</f>
        <v>2520000</v>
      </c>
      <c r="AO250" s="239">
        <f>SUM(AO251:AO254)</f>
        <v>3277736.9088000003</v>
      </c>
      <c r="AP250" s="239">
        <f>SUM(AP251:AP254)</f>
        <v>0</v>
      </c>
      <c r="AQ250" s="249">
        <f>AO250+AP250</f>
        <v>3277736.9088000003</v>
      </c>
      <c r="AR250" s="244">
        <f t="shared" si="313"/>
        <v>-4451370.839999998</v>
      </c>
      <c r="AS250" s="55"/>
      <c r="AT250" s="55"/>
    </row>
    <row r="251" spans="2:46" ht="82.5" customHeight="1" x14ac:dyDescent="0.25">
      <c r="B251" s="124" t="s">
        <v>209</v>
      </c>
      <c r="C251" s="86" t="s">
        <v>864</v>
      </c>
      <c r="D251" s="125"/>
      <c r="E251" s="127"/>
      <c r="F251" s="46" t="s">
        <v>291</v>
      </c>
      <c r="G251" s="1"/>
      <c r="H251" s="92">
        <v>2025</v>
      </c>
      <c r="I251" s="92">
        <v>2030</v>
      </c>
      <c r="J251" s="7">
        <v>0</v>
      </c>
      <c r="K251" s="7">
        <v>0</v>
      </c>
      <c r="L251" s="341">
        <f t="shared" ref="L251:L254" si="361">J251+K251</f>
        <v>0</v>
      </c>
      <c r="M251" s="7">
        <v>0</v>
      </c>
      <c r="N251" s="7">
        <v>0</v>
      </c>
      <c r="O251" s="341">
        <f t="shared" ref="O251:O254" si="362">M251+N251</f>
        <v>0</v>
      </c>
      <c r="P251" s="107">
        <v>1483790.28</v>
      </c>
      <c r="Q251" s="107">
        <v>0</v>
      </c>
      <c r="R251" s="341">
        <f t="shared" ref="R251:R254" si="363">P251+Q251</f>
        <v>1483790.28</v>
      </c>
      <c r="S251" s="107">
        <v>0</v>
      </c>
      <c r="T251" s="107">
        <v>0</v>
      </c>
      <c r="U251" s="341">
        <f t="shared" ref="U251:U254" si="364">S251+T251</f>
        <v>0</v>
      </c>
      <c r="V251" s="107">
        <v>1483790.28</v>
      </c>
      <c r="W251" s="107">
        <v>0</v>
      </c>
      <c r="X251" s="341">
        <f t="shared" ref="X251:X254" si="365">V251+W251</f>
        <v>1483790.28</v>
      </c>
      <c r="Y251" s="107">
        <v>0</v>
      </c>
      <c r="Z251" s="107">
        <v>0</v>
      </c>
      <c r="AA251" s="341">
        <f t="shared" ref="AA251:AA254" si="366">SUM(Y251:Z251)</f>
        <v>0</v>
      </c>
      <c r="AB251" s="107">
        <v>1483790.28</v>
      </c>
      <c r="AC251" s="107">
        <v>0</v>
      </c>
      <c r="AD251" s="341">
        <f t="shared" ref="AD251:AD254" si="367">SUM(AB251:AC251)</f>
        <v>1483790.28</v>
      </c>
      <c r="AE251" s="107">
        <f t="shared" si="359"/>
        <v>4451370.84</v>
      </c>
      <c r="AF251" s="107">
        <f t="shared" si="359"/>
        <v>0</v>
      </c>
      <c r="AG251" s="341">
        <f t="shared" ref="AG251:AG254" si="368">AE251+AF251</f>
        <v>4451370.84</v>
      </c>
      <c r="AH251" s="107">
        <v>0</v>
      </c>
      <c r="AI251" s="107">
        <v>0</v>
      </c>
      <c r="AJ251" s="341">
        <f t="shared" ref="AJ251:AJ254" si="369">AH251+AI251</f>
        <v>0</v>
      </c>
      <c r="AK251" s="107">
        <v>0</v>
      </c>
      <c r="AL251" s="107">
        <v>0</v>
      </c>
      <c r="AM251" s="107"/>
      <c r="AN251" s="341">
        <f t="shared" si="360"/>
        <v>0</v>
      </c>
      <c r="AO251" s="107">
        <v>0</v>
      </c>
      <c r="AP251" s="107">
        <v>0</v>
      </c>
      <c r="AQ251" s="341">
        <f t="shared" ref="AQ251:AQ254" si="370">AO251+AP251</f>
        <v>0</v>
      </c>
      <c r="AR251" s="90">
        <f t="shared" si="313"/>
        <v>-4451370.84</v>
      </c>
      <c r="AS251" s="55"/>
      <c r="AT251" s="55"/>
    </row>
    <row r="252" spans="2:46" ht="82.5" customHeight="1" x14ac:dyDescent="0.25">
      <c r="B252" s="124" t="s">
        <v>210</v>
      </c>
      <c r="C252" s="86" t="s">
        <v>865</v>
      </c>
      <c r="D252" s="125"/>
      <c r="E252" s="127" t="s">
        <v>656</v>
      </c>
      <c r="F252" s="46" t="s">
        <v>548</v>
      </c>
      <c r="G252" s="1"/>
      <c r="H252" s="92">
        <v>2024</v>
      </c>
      <c r="I252" s="92">
        <v>2030</v>
      </c>
      <c r="J252" s="7">
        <v>216000</v>
      </c>
      <c r="K252" s="7">
        <v>0</v>
      </c>
      <c r="L252" s="341">
        <f t="shared" si="361"/>
        <v>216000</v>
      </c>
      <c r="M252" s="7">
        <v>216000</v>
      </c>
      <c r="N252" s="7">
        <v>0</v>
      </c>
      <c r="O252" s="341">
        <f t="shared" si="362"/>
        <v>216000</v>
      </c>
      <c r="P252" s="107">
        <v>216000</v>
      </c>
      <c r="Q252" s="107">
        <v>0</v>
      </c>
      <c r="R252" s="341">
        <f t="shared" si="363"/>
        <v>216000</v>
      </c>
      <c r="S252" s="107">
        <v>216000</v>
      </c>
      <c r="T252" s="107">
        <v>0</v>
      </c>
      <c r="U252" s="341">
        <f t="shared" si="364"/>
        <v>216000</v>
      </c>
      <c r="V252" s="107">
        <v>216000</v>
      </c>
      <c r="W252" s="107">
        <v>0</v>
      </c>
      <c r="X252" s="341">
        <f t="shared" si="365"/>
        <v>216000</v>
      </c>
      <c r="Y252" s="107">
        <v>216000</v>
      </c>
      <c r="Z252" s="107">
        <v>0</v>
      </c>
      <c r="AA252" s="341">
        <f t="shared" si="366"/>
        <v>216000</v>
      </c>
      <c r="AB252" s="107">
        <v>216000</v>
      </c>
      <c r="AC252" s="107">
        <v>0</v>
      </c>
      <c r="AD252" s="341">
        <f t="shared" si="367"/>
        <v>216000</v>
      </c>
      <c r="AE252" s="107">
        <f t="shared" si="359"/>
        <v>1512000</v>
      </c>
      <c r="AF252" s="107">
        <f t="shared" si="359"/>
        <v>0</v>
      </c>
      <c r="AG252" s="341">
        <f t="shared" si="368"/>
        <v>1512000</v>
      </c>
      <c r="AH252" s="107">
        <v>648000</v>
      </c>
      <c r="AI252" s="107">
        <v>0</v>
      </c>
      <c r="AJ252" s="341">
        <f t="shared" si="369"/>
        <v>648000</v>
      </c>
      <c r="AK252" s="107">
        <v>0</v>
      </c>
      <c r="AL252" s="107">
        <v>0</v>
      </c>
      <c r="AM252" s="107"/>
      <c r="AN252" s="341">
        <f t="shared" si="360"/>
        <v>0</v>
      </c>
      <c r="AO252" s="107">
        <v>864000</v>
      </c>
      <c r="AP252" s="107">
        <v>0</v>
      </c>
      <c r="AQ252" s="341">
        <f t="shared" si="370"/>
        <v>864000</v>
      </c>
      <c r="AR252" s="90">
        <f t="shared" si="313"/>
        <v>0</v>
      </c>
      <c r="AS252" s="55"/>
      <c r="AT252" s="55"/>
    </row>
    <row r="253" spans="2:46" ht="82.5" customHeight="1" x14ac:dyDescent="0.25">
      <c r="B253" s="124" t="s">
        <v>550</v>
      </c>
      <c r="C253" s="86" t="s">
        <v>866</v>
      </c>
      <c r="D253" s="125"/>
      <c r="E253" s="127"/>
      <c r="F253" s="46" t="s">
        <v>553</v>
      </c>
      <c r="G253" s="1"/>
      <c r="H253" s="92">
        <v>2024</v>
      </c>
      <c r="I253" s="92">
        <v>2030</v>
      </c>
      <c r="J253" s="7">
        <v>603434.22720000008</v>
      </c>
      <c r="K253" s="7">
        <v>0</v>
      </c>
      <c r="L253" s="341">
        <f t="shared" si="361"/>
        <v>603434.22720000008</v>
      </c>
      <c r="M253" s="7">
        <v>603434.22720000008</v>
      </c>
      <c r="N253" s="7">
        <v>0</v>
      </c>
      <c r="O253" s="341">
        <f t="shared" si="362"/>
        <v>603434.22720000008</v>
      </c>
      <c r="P253" s="107">
        <v>603434.22720000008</v>
      </c>
      <c r="Q253" s="107">
        <v>0</v>
      </c>
      <c r="R253" s="341">
        <f t="shared" si="363"/>
        <v>603434.22720000008</v>
      </c>
      <c r="S253" s="107">
        <v>603434.22720000008</v>
      </c>
      <c r="T253" s="107">
        <v>0</v>
      </c>
      <c r="U253" s="341">
        <f t="shared" si="364"/>
        <v>603434.22720000008</v>
      </c>
      <c r="V253" s="107">
        <v>603434.22720000008</v>
      </c>
      <c r="W253" s="107">
        <v>0</v>
      </c>
      <c r="X253" s="341">
        <f t="shared" si="365"/>
        <v>603434.22720000008</v>
      </c>
      <c r="Y253" s="107">
        <v>603434.22720000008</v>
      </c>
      <c r="Z253" s="107">
        <v>0</v>
      </c>
      <c r="AA253" s="341">
        <f t="shared" si="366"/>
        <v>603434.22720000008</v>
      </c>
      <c r="AB253" s="107">
        <v>603434.22720000008</v>
      </c>
      <c r="AC253" s="107">
        <v>0</v>
      </c>
      <c r="AD253" s="341">
        <f t="shared" si="367"/>
        <v>603434.22720000008</v>
      </c>
      <c r="AE253" s="107">
        <f t="shared" si="359"/>
        <v>4224039.590400001</v>
      </c>
      <c r="AF253" s="107">
        <f t="shared" si="359"/>
        <v>0</v>
      </c>
      <c r="AG253" s="341">
        <f t="shared" si="368"/>
        <v>4224039.590400001</v>
      </c>
      <c r="AH253" s="107">
        <v>1810302.6816000002</v>
      </c>
      <c r="AI253" s="107">
        <v>0</v>
      </c>
      <c r="AJ253" s="341">
        <f t="shared" si="369"/>
        <v>1810302.6816000002</v>
      </c>
      <c r="AK253" s="107">
        <v>0</v>
      </c>
      <c r="AL253" s="107">
        <v>0</v>
      </c>
      <c r="AM253" s="107"/>
      <c r="AN253" s="341">
        <f t="shared" si="360"/>
        <v>0</v>
      </c>
      <c r="AO253" s="107">
        <v>2413736.9088000003</v>
      </c>
      <c r="AP253" s="107">
        <v>0</v>
      </c>
      <c r="AQ253" s="341">
        <f t="shared" si="370"/>
        <v>2413736.9088000003</v>
      </c>
      <c r="AR253" s="90">
        <f t="shared" si="313"/>
        <v>0</v>
      </c>
      <c r="AS253" s="55"/>
      <c r="AT253" s="55"/>
    </row>
    <row r="254" spans="2:46" ht="82.5" customHeight="1" x14ac:dyDescent="0.25">
      <c r="B254" s="124" t="s">
        <v>551</v>
      </c>
      <c r="C254" s="86" t="s">
        <v>867</v>
      </c>
      <c r="D254" s="125"/>
      <c r="E254" s="127" t="s">
        <v>655</v>
      </c>
      <c r="F254" s="46" t="s">
        <v>554</v>
      </c>
      <c r="G254" s="1"/>
      <c r="H254" s="92">
        <v>2024</v>
      </c>
      <c r="I254" s="92">
        <v>2030</v>
      </c>
      <c r="J254" s="7">
        <v>360000</v>
      </c>
      <c r="K254" s="7">
        <v>0</v>
      </c>
      <c r="L254" s="341">
        <f t="shared" si="361"/>
        <v>360000</v>
      </c>
      <c r="M254" s="7">
        <v>360000</v>
      </c>
      <c r="N254" s="7">
        <v>0</v>
      </c>
      <c r="O254" s="341">
        <f t="shared" si="362"/>
        <v>360000</v>
      </c>
      <c r="P254" s="107">
        <v>360000</v>
      </c>
      <c r="Q254" s="107">
        <v>0</v>
      </c>
      <c r="R254" s="341">
        <f t="shared" si="363"/>
        <v>360000</v>
      </c>
      <c r="S254" s="107">
        <v>360000</v>
      </c>
      <c r="T254" s="107">
        <v>0</v>
      </c>
      <c r="U254" s="341">
        <f t="shared" si="364"/>
        <v>360000</v>
      </c>
      <c r="V254" s="107">
        <v>360000</v>
      </c>
      <c r="W254" s="107">
        <v>0</v>
      </c>
      <c r="X254" s="341">
        <f t="shared" si="365"/>
        <v>360000</v>
      </c>
      <c r="Y254" s="107">
        <v>360000</v>
      </c>
      <c r="Z254" s="107">
        <v>0</v>
      </c>
      <c r="AA254" s="341">
        <f t="shared" si="366"/>
        <v>360000</v>
      </c>
      <c r="AB254" s="107">
        <v>360000</v>
      </c>
      <c r="AC254" s="107">
        <v>0</v>
      </c>
      <c r="AD254" s="341">
        <f t="shared" si="367"/>
        <v>360000</v>
      </c>
      <c r="AE254" s="107">
        <f t="shared" si="359"/>
        <v>2520000</v>
      </c>
      <c r="AF254" s="107">
        <f t="shared" si="359"/>
        <v>0</v>
      </c>
      <c r="AG254" s="341">
        <f t="shared" si="368"/>
        <v>2520000</v>
      </c>
      <c r="AH254" s="107">
        <v>0</v>
      </c>
      <c r="AI254" s="107">
        <v>0</v>
      </c>
      <c r="AJ254" s="341">
        <f t="shared" si="369"/>
        <v>0</v>
      </c>
      <c r="AK254" s="107">
        <v>2520000</v>
      </c>
      <c r="AL254" s="107">
        <v>0</v>
      </c>
      <c r="AM254" s="107"/>
      <c r="AN254" s="341">
        <f t="shared" si="360"/>
        <v>2520000</v>
      </c>
      <c r="AO254" s="107">
        <v>0</v>
      </c>
      <c r="AP254" s="107">
        <v>0</v>
      </c>
      <c r="AQ254" s="341">
        <f t="shared" si="370"/>
        <v>0</v>
      </c>
      <c r="AR254" s="90">
        <f t="shared" si="313"/>
        <v>0</v>
      </c>
      <c r="AS254" s="55"/>
      <c r="AT254" s="55"/>
    </row>
    <row r="255" spans="2:46" ht="62.25" customHeight="1" x14ac:dyDescent="0.25">
      <c r="B255" s="262" t="s">
        <v>17</v>
      </c>
      <c r="C255" s="334" t="s">
        <v>556</v>
      </c>
      <c r="D255" s="263"/>
      <c r="E255" s="264" t="s">
        <v>658</v>
      </c>
      <c r="F255" s="242" t="s">
        <v>557</v>
      </c>
      <c r="G255" s="236" t="s">
        <v>255</v>
      </c>
      <c r="H255" s="235">
        <v>2024</v>
      </c>
      <c r="I255" s="235">
        <v>2030</v>
      </c>
      <c r="J255" s="239">
        <f>SUM(J256:J257)</f>
        <v>1616341.68</v>
      </c>
      <c r="K255" s="239">
        <f>SUM(K256:K257)</f>
        <v>0</v>
      </c>
      <c r="L255" s="249">
        <f>J255+K255</f>
        <v>1616341.68</v>
      </c>
      <c r="M255" s="239">
        <f>SUM(M256:M257)</f>
        <v>1616341.68</v>
      </c>
      <c r="N255" s="239">
        <f>SUM(N256:N257)</f>
        <v>0</v>
      </c>
      <c r="O255" s="249">
        <f>M255+N255</f>
        <v>1616341.68</v>
      </c>
      <c r="P255" s="239">
        <f>SUM(P256:P257)</f>
        <v>1616341.68</v>
      </c>
      <c r="Q255" s="239">
        <f>SUM(Q256:Q257)</f>
        <v>0</v>
      </c>
      <c r="R255" s="249">
        <f>P255+Q255</f>
        <v>1616341.68</v>
      </c>
      <c r="S255" s="239">
        <f>SUM(S256:S257)</f>
        <v>1616341.68</v>
      </c>
      <c r="T255" s="239">
        <f>SUM(T256:T257)</f>
        <v>0</v>
      </c>
      <c r="U255" s="249">
        <f>S255+T255</f>
        <v>1616341.68</v>
      </c>
      <c r="V255" s="239">
        <f>SUM(V256:V257)</f>
        <v>1616341.68</v>
      </c>
      <c r="W255" s="239">
        <f>SUM(W256:W257)</f>
        <v>0</v>
      </c>
      <c r="X255" s="249">
        <f>V255+W255</f>
        <v>1616341.68</v>
      </c>
      <c r="Y255" s="249">
        <f>SUM(Y256:Y257)</f>
        <v>1616341.68</v>
      </c>
      <c r="Z255" s="249">
        <f>SUM(Z256:Z257)</f>
        <v>0</v>
      </c>
      <c r="AA255" s="249">
        <f>SUM(Y255:Z255)</f>
        <v>1616341.68</v>
      </c>
      <c r="AB255" s="249">
        <f>SUM(AB256:AB257)</f>
        <v>1616341.68</v>
      </c>
      <c r="AC255" s="249">
        <f>SUM(AC256:AC257)</f>
        <v>0</v>
      </c>
      <c r="AD255" s="249">
        <f>SUM(AB255:AC255)</f>
        <v>1616341.68</v>
      </c>
      <c r="AE255" s="249">
        <f t="shared" si="359"/>
        <v>11314391.76</v>
      </c>
      <c r="AF255" s="249">
        <f t="shared" si="359"/>
        <v>0</v>
      </c>
      <c r="AG255" s="249">
        <f>AE255+AF255</f>
        <v>11314391.76</v>
      </c>
      <c r="AH255" s="239">
        <f>SUM(AH256:AH257)</f>
        <v>4849025.04</v>
      </c>
      <c r="AI255" s="239">
        <f>SUM(AI256:AI257)</f>
        <v>0</v>
      </c>
      <c r="AJ255" s="249">
        <f>AH255+AI255</f>
        <v>4849025.04</v>
      </c>
      <c r="AK255" s="239">
        <f>SUM(AK256:AK257)</f>
        <v>0</v>
      </c>
      <c r="AL255" s="239">
        <f>SUM(AL256:AL257)</f>
        <v>0</v>
      </c>
      <c r="AM255" s="249"/>
      <c r="AN255" s="249">
        <f t="shared" si="360"/>
        <v>0</v>
      </c>
      <c r="AO255" s="239">
        <f>SUM(AO256:AO257)</f>
        <v>6465366.7199999997</v>
      </c>
      <c r="AP255" s="239">
        <f>SUM(AP256:AP257)</f>
        <v>0</v>
      </c>
      <c r="AQ255" s="249">
        <f>AO255+AP255</f>
        <v>6465366.7199999997</v>
      </c>
      <c r="AR255" s="244">
        <f t="shared" si="313"/>
        <v>0</v>
      </c>
      <c r="AS255" s="55"/>
      <c r="AT255" s="55"/>
    </row>
    <row r="256" spans="2:46" ht="62.25" customHeight="1" x14ac:dyDescent="0.25">
      <c r="B256" s="124" t="s">
        <v>211</v>
      </c>
      <c r="C256" s="86" t="s">
        <v>869</v>
      </c>
      <c r="D256" s="125"/>
      <c r="E256" s="126" t="s">
        <v>658</v>
      </c>
      <c r="F256" s="46" t="s">
        <v>868</v>
      </c>
      <c r="G256" s="1" t="s">
        <v>255</v>
      </c>
      <c r="H256" s="92">
        <v>2024</v>
      </c>
      <c r="I256" s="92">
        <v>2030</v>
      </c>
      <c r="J256" s="7">
        <v>808170.84</v>
      </c>
      <c r="K256" s="7">
        <v>0</v>
      </c>
      <c r="L256" s="341">
        <f t="shared" ref="L256:L257" si="371">SUM(J256:K256)</f>
        <v>808170.84</v>
      </c>
      <c r="M256" s="7">
        <v>808170.84</v>
      </c>
      <c r="N256" s="7">
        <v>0</v>
      </c>
      <c r="O256" s="341">
        <f t="shared" ref="O256:O257" si="372">SUM(M256:N256)</f>
        <v>808170.84</v>
      </c>
      <c r="P256" s="107">
        <v>808170.84</v>
      </c>
      <c r="Q256" s="107">
        <v>0</v>
      </c>
      <c r="R256" s="341">
        <f t="shared" ref="R256:R257" si="373">SUM(P256:Q256)</f>
        <v>808170.84</v>
      </c>
      <c r="S256" s="107">
        <v>808170.84</v>
      </c>
      <c r="T256" s="107">
        <v>0</v>
      </c>
      <c r="U256" s="341">
        <f t="shared" ref="U256:U257" si="374">SUM(S256:T256)</f>
        <v>808170.84</v>
      </c>
      <c r="V256" s="107">
        <v>808170.84</v>
      </c>
      <c r="W256" s="107">
        <v>0</v>
      </c>
      <c r="X256" s="341">
        <f t="shared" ref="X256:X257" si="375">SUM(V256:W256)</f>
        <v>808170.84</v>
      </c>
      <c r="Y256" s="107">
        <v>808170.84</v>
      </c>
      <c r="Z256" s="107">
        <v>0</v>
      </c>
      <c r="AA256" s="341">
        <f t="shared" ref="AA256:AA257" si="376">SUM(Y256:Z256)</f>
        <v>808170.84</v>
      </c>
      <c r="AB256" s="107">
        <v>808170.84</v>
      </c>
      <c r="AC256" s="107">
        <v>0</v>
      </c>
      <c r="AD256" s="341">
        <f t="shared" ref="AD256:AD257" si="377">SUM(AB256:AC256)</f>
        <v>808170.84</v>
      </c>
      <c r="AE256" s="107">
        <f t="shared" si="359"/>
        <v>5657195.8799999999</v>
      </c>
      <c r="AF256" s="107">
        <f t="shared" si="359"/>
        <v>0</v>
      </c>
      <c r="AG256" s="341">
        <f t="shared" ref="AG256:AG257" si="378">AE256+AF256</f>
        <v>5657195.8799999999</v>
      </c>
      <c r="AH256" s="107">
        <v>2424512.52</v>
      </c>
      <c r="AI256" s="107">
        <v>0</v>
      </c>
      <c r="AJ256" s="341">
        <f t="shared" ref="AJ256:AJ257" si="379">SUM(AH256:AI256)</f>
        <v>2424512.52</v>
      </c>
      <c r="AK256" s="135">
        <v>0</v>
      </c>
      <c r="AL256" s="135">
        <v>0</v>
      </c>
      <c r="AM256" s="107"/>
      <c r="AN256" s="341">
        <f t="shared" si="360"/>
        <v>0</v>
      </c>
      <c r="AO256" s="107">
        <v>3232683.36</v>
      </c>
      <c r="AP256" s="107">
        <v>0</v>
      </c>
      <c r="AQ256" s="341">
        <f t="shared" ref="AQ256:AQ257" si="380">SUM(AO256:AP256)</f>
        <v>3232683.36</v>
      </c>
      <c r="AR256" s="90">
        <f t="shared" si="313"/>
        <v>0</v>
      </c>
      <c r="AS256" s="55"/>
      <c r="AT256" s="55"/>
    </row>
    <row r="257" spans="2:46" ht="62.25" customHeight="1" x14ac:dyDescent="0.25">
      <c r="B257" s="124" t="s">
        <v>212</v>
      </c>
      <c r="C257" s="86" t="s">
        <v>870</v>
      </c>
      <c r="D257" s="125"/>
      <c r="E257" s="126"/>
      <c r="F257" s="46" t="s">
        <v>558</v>
      </c>
      <c r="G257" s="1"/>
      <c r="H257" s="92">
        <v>2024</v>
      </c>
      <c r="I257" s="92">
        <v>2030</v>
      </c>
      <c r="J257" s="7">
        <v>808170.84</v>
      </c>
      <c r="K257" s="7">
        <v>0</v>
      </c>
      <c r="L257" s="341">
        <f t="shared" si="371"/>
        <v>808170.84</v>
      </c>
      <c r="M257" s="7">
        <v>808170.84</v>
      </c>
      <c r="N257" s="7">
        <v>0</v>
      </c>
      <c r="O257" s="341">
        <f t="shared" si="372"/>
        <v>808170.84</v>
      </c>
      <c r="P257" s="107">
        <v>808170.84</v>
      </c>
      <c r="Q257" s="107">
        <v>0</v>
      </c>
      <c r="R257" s="341">
        <f t="shared" si="373"/>
        <v>808170.84</v>
      </c>
      <c r="S257" s="107">
        <v>808170.84</v>
      </c>
      <c r="T257" s="107">
        <v>0</v>
      </c>
      <c r="U257" s="341">
        <f t="shared" si="374"/>
        <v>808170.84</v>
      </c>
      <c r="V257" s="107">
        <v>808170.84</v>
      </c>
      <c r="W257" s="107">
        <v>0</v>
      </c>
      <c r="X257" s="341">
        <f t="shared" si="375"/>
        <v>808170.84</v>
      </c>
      <c r="Y257" s="107">
        <v>808170.84</v>
      </c>
      <c r="Z257" s="107">
        <v>0</v>
      </c>
      <c r="AA257" s="341">
        <f t="shared" si="376"/>
        <v>808170.84</v>
      </c>
      <c r="AB257" s="107">
        <v>808170.84</v>
      </c>
      <c r="AC257" s="107">
        <v>0</v>
      </c>
      <c r="AD257" s="341">
        <f t="shared" si="377"/>
        <v>808170.84</v>
      </c>
      <c r="AE257" s="107">
        <f t="shared" si="359"/>
        <v>5657195.8799999999</v>
      </c>
      <c r="AF257" s="107">
        <f t="shared" si="359"/>
        <v>0</v>
      </c>
      <c r="AG257" s="341">
        <f t="shared" si="378"/>
        <v>5657195.8799999999</v>
      </c>
      <c r="AH257" s="107">
        <v>2424512.52</v>
      </c>
      <c r="AI257" s="107">
        <v>0</v>
      </c>
      <c r="AJ257" s="341">
        <f t="shared" si="379"/>
        <v>2424512.52</v>
      </c>
      <c r="AK257" s="135">
        <v>0</v>
      </c>
      <c r="AL257" s="135">
        <v>0</v>
      </c>
      <c r="AM257" s="107"/>
      <c r="AN257" s="341">
        <f t="shared" si="360"/>
        <v>0</v>
      </c>
      <c r="AO257" s="107">
        <v>3232683.36</v>
      </c>
      <c r="AP257" s="107">
        <v>0</v>
      </c>
      <c r="AQ257" s="341">
        <f t="shared" si="380"/>
        <v>3232683.36</v>
      </c>
      <c r="AR257" s="90">
        <f t="shared" si="313"/>
        <v>0</v>
      </c>
      <c r="AS257" s="55"/>
      <c r="AT257" s="55"/>
    </row>
    <row r="258" spans="2:46" ht="69.599999999999994" customHeight="1" x14ac:dyDescent="0.25">
      <c r="B258" s="262" t="s">
        <v>18</v>
      </c>
      <c r="C258" s="334" t="s">
        <v>871</v>
      </c>
      <c r="D258" s="263"/>
      <c r="E258" s="264" t="s">
        <v>660</v>
      </c>
      <c r="F258" s="242" t="s">
        <v>561</v>
      </c>
      <c r="G258" s="236"/>
      <c r="H258" s="242">
        <v>2025</v>
      </c>
      <c r="I258" s="242">
        <v>2030</v>
      </c>
      <c r="J258" s="239">
        <f>SUM(J259:J263)</f>
        <v>0</v>
      </c>
      <c r="K258" s="239">
        <f>SUM(K259:K263)</f>
        <v>0</v>
      </c>
      <c r="L258" s="249">
        <f>J258+K258</f>
        <v>0</v>
      </c>
      <c r="M258" s="239">
        <f>SUM(M259:M263)</f>
        <v>4593100.5</v>
      </c>
      <c r="N258" s="239">
        <f>SUM(N259:N263)</f>
        <v>0</v>
      </c>
      <c r="O258" s="249">
        <f>M258+N258</f>
        <v>4593100.5</v>
      </c>
      <c r="P258" s="239">
        <f>SUM(P259:P263)</f>
        <v>2769819.7800000003</v>
      </c>
      <c r="Q258" s="239">
        <f>SUM(Q259:Q263)</f>
        <v>0</v>
      </c>
      <c r="R258" s="249">
        <f>P258+Q258</f>
        <v>2769819.7800000003</v>
      </c>
      <c r="S258" s="239">
        <f>SUM(S259:S263)</f>
        <v>1060429.5</v>
      </c>
      <c r="T258" s="239">
        <f>SUM(T259:T263)</f>
        <v>0</v>
      </c>
      <c r="U258" s="249">
        <f>S258+T258</f>
        <v>1060429.5</v>
      </c>
      <c r="V258" s="239">
        <f>SUM(V259:V263)</f>
        <v>2769819.7800000003</v>
      </c>
      <c r="W258" s="239">
        <f>SUM(W259:W263)</f>
        <v>0</v>
      </c>
      <c r="X258" s="249">
        <f>V258+W258</f>
        <v>2769819.7800000003</v>
      </c>
      <c r="Y258" s="249">
        <f>SUM(Y259:Y263)</f>
        <v>1060429.5</v>
      </c>
      <c r="Z258" s="249">
        <f>SUM(Z259:Z263)</f>
        <v>0</v>
      </c>
      <c r="AA258" s="249">
        <f>SUM(Y258:Z258)</f>
        <v>1060429.5</v>
      </c>
      <c r="AB258" s="249">
        <f>SUM(AB259:AB263)</f>
        <v>2769819.7800000003</v>
      </c>
      <c r="AC258" s="249">
        <f>SUM(AC259:AC263)</f>
        <v>0</v>
      </c>
      <c r="AD258" s="249">
        <f>SUM(AB258:AC258)</f>
        <v>2769819.7800000003</v>
      </c>
      <c r="AE258" s="249">
        <f t="shared" si="359"/>
        <v>15023418.840000004</v>
      </c>
      <c r="AF258" s="249">
        <f t="shared" si="359"/>
        <v>0</v>
      </c>
      <c r="AG258" s="249">
        <f t="shared" ref="AG258:AG263" si="381">AE258+AF258</f>
        <v>15023418.840000004</v>
      </c>
      <c r="AH258" s="239">
        <f>SUM(AH259:AH263)</f>
        <v>5053530</v>
      </c>
      <c r="AI258" s="239">
        <f>SUM(AI259:AI263)</f>
        <v>0</v>
      </c>
      <c r="AJ258" s="249">
        <f>AH258+AI258</f>
        <v>5053530</v>
      </c>
      <c r="AK258" s="239">
        <f>SUM(AK259:AK263)</f>
        <v>0</v>
      </c>
      <c r="AL258" s="239">
        <f>SUM(AL259:AL263)</f>
        <v>0</v>
      </c>
      <c r="AM258" s="249"/>
      <c r="AN258" s="249">
        <f t="shared" si="360"/>
        <v>0</v>
      </c>
      <c r="AO258" s="239">
        <f>SUM(AO259:AO263)</f>
        <v>4241718</v>
      </c>
      <c r="AP258" s="239">
        <f>SUM(AP259:AP263)</f>
        <v>0</v>
      </c>
      <c r="AQ258" s="249">
        <f>AO258+AP258</f>
        <v>4241718</v>
      </c>
      <c r="AR258" s="244">
        <f t="shared" si="313"/>
        <v>-5728170.8400000036</v>
      </c>
      <c r="AS258" s="55"/>
      <c r="AT258" s="55"/>
    </row>
    <row r="259" spans="2:46" ht="76.900000000000006" customHeight="1" x14ac:dyDescent="0.25">
      <c r="B259" s="71" t="s">
        <v>213</v>
      </c>
      <c r="C259" s="86" t="s">
        <v>872</v>
      </c>
      <c r="D259" s="125"/>
      <c r="E259" s="88" t="s">
        <v>661</v>
      </c>
      <c r="F259" s="152" t="s">
        <v>559</v>
      </c>
      <c r="G259" s="1" t="s">
        <v>873</v>
      </c>
      <c r="H259" s="92">
        <v>2025</v>
      </c>
      <c r="I259" s="92">
        <v>2030</v>
      </c>
      <c r="J259" s="7">
        <v>0</v>
      </c>
      <c r="K259" s="7">
        <v>0</v>
      </c>
      <c r="L259" s="341">
        <f>SUM(J259:K259)</f>
        <v>0</v>
      </c>
      <c r="M259" s="7">
        <v>2932671</v>
      </c>
      <c r="N259" s="7">
        <v>0</v>
      </c>
      <c r="O259" s="341">
        <f>SUM(M259:N259)</f>
        <v>2932671</v>
      </c>
      <c r="P259" s="107">
        <v>0</v>
      </c>
      <c r="Q259" s="107">
        <v>0</v>
      </c>
      <c r="R259" s="341">
        <f>SUM(P259:Q259)</f>
        <v>0</v>
      </c>
      <c r="S259" s="107">
        <v>0</v>
      </c>
      <c r="T259" s="107">
        <v>0</v>
      </c>
      <c r="U259" s="341">
        <f>SUM(S259:T259)</f>
        <v>0</v>
      </c>
      <c r="V259" s="107">
        <v>0</v>
      </c>
      <c r="W259" s="107">
        <v>0</v>
      </c>
      <c r="X259" s="341">
        <f>SUM(V259:W259)</f>
        <v>0</v>
      </c>
      <c r="Y259" s="107">
        <v>0</v>
      </c>
      <c r="Z259" s="107">
        <v>0</v>
      </c>
      <c r="AA259" s="341">
        <f t="shared" ref="AA259:AA263" si="382">SUM(Y259:Z259)</f>
        <v>0</v>
      </c>
      <c r="AB259" s="107">
        <v>0</v>
      </c>
      <c r="AC259" s="107">
        <v>0</v>
      </c>
      <c r="AD259" s="341">
        <f t="shared" ref="AD259:AD263" si="383">SUM(AB259:AC259)</f>
        <v>0</v>
      </c>
      <c r="AE259" s="107">
        <f t="shared" si="359"/>
        <v>2932671</v>
      </c>
      <c r="AF259" s="107">
        <f t="shared" si="359"/>
        <v>0</v>
      </c>
      <c r="AG259" s="341">
        <f t="shared" si="381"/>
        <v>2932671</v>
      </c>
      <c r="AH259" s="107">
        <v>2932671</v>
      </c>
      <c r="AI259" s="107">
        <v>0</v>
      </c>
      <c r="AJ259" s="341">
        <f>SUM(AH259:AI259)</f>
        <v>2932671</v>
      </c>
      <c r="AK259" s="135">
        <v>0</v>
      </c>
      <c r="AL259" s="135">
        <v>0</v>
      </c>
      <c r="AM259" s="107"/>
      <c r="AN259" s="341">
        <f t="shared" si="360"/>
        <v>0</v>
      </c>
      <c r="AO259" s="107">
        <v>0</v>
      </c>
      <c r="AP259" s="107">
        <v>0</v>
      </c>
      <c r="AQ259" s="341">
        <f>SUM(AO259:AP259)</f>
        <v>0</v>
      </c>
      <c r="AR259" s="212">
        <f t="shared" si="313"/>
        <v>0</v>
      </c>
      <c r="AS259" s="55"/>
      <c r="AT259" s="55"/>
    </row>
    <row r="260" spans="2:46" ht="82.5" customHeight="1" x14ac:dyDescent="0.25">
      <c r="B260" s="71" t="s">
        <v>214</v>
      </c>
      <c r="C260" s="86" t="s">
        <v>874</v>
      </c>
      <c r="D260" s="125"/>
      <c r="E260" s="88" t="s">
        <v>645</v>
      </c>
      <c r="F260" s="152" t="s">
        <v>321</v>
      </c>
      <c r="G260" s="1"/>
      <c r="H260" s="92">
        <v>2025</v>
      </c>
      <c r="I260" s="92">
        <v>2030</v>
      </c>
      <c r="J260" s="7">
        <v>0</v>
      </c>
      <c r="K260" s="7">
        <v>0</v>
      </c>
      <c r="L260" s="341">
        <f>SUM(J260:K260)</f>
        <v>0</v>
      </c>
      <c r="M260" s="7">
        <v>628429.5</v>
      </c>
      <c r="N260" s="7">
        <v>0</v>
      </c>
      <c r="O260" s="341">
        <f>SUM(M260:N260)</f>
        <v>628429.5</v>
      </c>
      <c r="P260" s="107">
        <v>628429.5</v>
      </c>
      <c r="Q260" s="107">
        <v>0</v>
      </c>
      <c r="R260" s="341">
        <f>SUM(P260:Q260)</f>
        <v>628429.5</v>
      </c>
      <c r="S260" s="107">
        <v>628429.5</v>
      </c>
      <c r="T260" s="107">
        <v>0</v>
      </c>
      <c r="U260" s="341">
        <f>SUM(S260:T260)</f>
        <v>628429.5</v>
      </c>
      <c r="V260" s="107">
        <v>628429.5</v>
      </c>
      <c r="W260" s="107">
        <v>0</v>
      </c>
      <c r="X260" s="341">
        <f>SUM(V260:W260)</f>
        <v>628429.5</v>
      </c>
      <c r="Y260" s="107">
        <v>628429.5</v>
      </c>
      <c r="Z260" s="107">
        <v>0</v>
      </c>
      <c r="AA260" s="341">
        <f t="shared" si="382"/>
        <v>628429.5</v>
      </c>
      <c r="AB260" s="107">
        <v>628429.5</v>
      </c>
      <c r="AC260" s="107">
        <v>0</v>
      </c>
      <c r="AD260" s="341">
        <f t="shared" si="383"/>
        <v>628429.5</v>
      </c>
      <c r="AE260" s="107">
        <f t="shared" si="359"/>
        <v>3770577</v>
      </c>
      <c r="AF260" s="107">
        <f t="shared" si="359"/>
        <v>0</v>
      </c>
      <c r="AG260" s="341">
        <f t="shared" si="381"/>
        <v>3770577</v>
      </c>
      <c r="AH260" s="107">
        <v>1256859</v>
      </c>
      <c r="AI260" s="107">
        <v>0</v>
      </c>
      <c r="AJ260" s="341">
        <f>SUM(AH260:AI260)</f>
        <v>1256859</v>
      </c>
      <c r="AK260" s="135">
        <v>0</v>
      </c>
      <c r="AL260" s="135">
        <v>0</v>
      </c>
      <c r="AM260" s="107"/>
      <c r="AN260" s="341">
        <f t="shared" si="360"/>
        <v>0</v>
      </c>
      <c r="AO260" s="107">
        <v>2513718</v>
      </c>
      <c r="AP260" s="107">
        <v>0</v>
      </c>
      <c r="AQ260" s="341">
        <f>SUM(AO260:AP260)</f>
        <v>2513718</v>
      </c>
      <c r="AR260" s="212">
        <f t="shared" si="313"/>
        <v>0</v>
      </c>
      <c r="AS260" s="55"/>
      <c r="AT260" s="55"/>
    </row>
    <row r="261" spans="2:46" ht="71.25" customHeight="1" x14ac:dyDescent="0.25">
      <c r="B261" s="71" t="s">
        <v>215</v>
      </c>
      <c r="C261" s="86" t="s">
        <v>875</v>
      </c>
      <c r="D261" s="125"/>
      <c r="E261" s="88"/>
      <c r="F261" s="46" t="s">
        <v>558</v>
      </c>
      <c r="G261" s="1"/>
      <c r="H261" s="92">
        <v>2025</v>
      </c>
      <c r="I261" s="92">
        <v>2030</v>
      </c>
      <c r="J261" s="7">
        <v>0</v>
      </c>
      <c r="K261" s="7">
        <v>0</v>
      </c>
      <c r="L261" s="341">
        <f>SUM(J261:K261)</f>
        <v>0</v>
      </c>
      <c r="M261" s="7">
        <v>216000</v>
      </c>
      <c r="N261" s="7">
        <v>0</v>
      </c>
      <c r="O261" s="341">
        <f>SUM(M261:N261)</f>
        <v>216000</v>
      </c>
      <c r="P261" s="107">
        <v>216000</v>
      </c>
      <c r="Q261" s="107">
        <v>0</v>
      </c>
      <c r="R261" s="341">
        <f>SUM(P261:Q261)</f>
        <v>216000</v>
      </c>
      <c r="S261" s="107">
        <v>216000</v>
      </c>
      <c r="T261" s="107">
        <v>0</v>
      </c>
      <c r="U261" s="341">
        <f>SUM(S261:T261)</f>
        <v>216000</v>
      </c>
      <c r="V261" s="107">
        <v>216000</v>
      </c>
      <c r="W261" s="107">
        <v>0</v>
      </c>
      <c r="X261" s="341">
        <f>SUM(V261:W261)</f>
        <v>216000</v>
      </c>
      <c r="Y261" s="107">
        <v>216000</v>
      </c>
      <c r="Z261" s="107">
        <v>0</v>
      </c>
      <c r="AA261" s="341">
        <f t="shared" si="382"/>
        <v>216000</v>
      </c>
      <c r="AB261" s="107">
        <v>216000</v>
      </c>
      <c r="AC261" s="107">
        <v>0</v>
      </c>
      <c r="AD261" s="341">
        <f t="shared" si="383"/>
        <v>216000</v>
      </c>
      <c r="AE261" s="107">
        <f t="shared" si="359"/>
        <v>1296000</v>
      </c>
      <c r="AF261" s="107">
        <f t="shared" si="359"/>
        <v>0</v>
      </c>
      <c r="AG261" s="341">
        <f t="shared" si="381"/>
        <v>1296000</v>
      </c>
      <c r="AH261" s="107">
        <v>432000</v>
      </c>
      <c r="AI261" s="107">
        <v>0</v>
      </c>
      <c r="AJ261" s="341">
        <f>SUM(AH261:AI261)</f>
        <v>432000</v>
      </c>
      <c r="AK261" s="135">
        <v>0</v>
      </c>
      <c r="AL261" s="135">
        <v>0</v>
      </c>
      <c r="AM261" s="107"/>
      <c r="AN261" s="341">
        <f t="shared" si="360"/>
        <v>0</v>
      </c>
      <c r="AO261" s="107">
        <v>864000</v>
      </c>
      <c r="AP261" s="107">
        <v>0</v>
      </c>
      <c r="AQ261" s="341">
        <f>SUM(AO261:AP261)</f>
        <v>864000</v>
      </c>
      <c r="AR261" s="212">
        <f t="shared" si="313"/>
        <v>0</v>
      </c>
      <c r="AS261" s="55"/>
      <c r="AT261" s="55"/>
    </row>
    <row r="262" spans="2:46" ht="55.5" customHeight="1" x14ac:dyDescent="0.25">
      <c r="B262" s="71" t="s">
        <v>216</v>
      </c>
      <c r="C262" s="86" t="s">
        <v>876</v>
      </c>
      <c r="D262" s="125"/>
      <c r="E262" s="88" t="s">
        <v>662</v>
      </c>
      <c r="F262" s="46" t="s">
        <v>560</v>
      </c>
      <c r="G262" s="1"/>
      <c r="H262" s="92">
        <v>2025</v>
      </c>
      <c r="I262" s="92">
        <v>2030</v>
      </c>
      <c r="J262" s="7">
        <v>0</v>
      </c>
      <c r="K262" s="7">
        <v>0</v>
      </c>
      <c r="L262" s="341">
        <f>SUM(J262:K262)</f>
        <v>0</v>
      </c>
      <c r="M262" s="7">
        <v>816000</v>
      </c>
      <c r="N262" s="7">
        <v>0</v>
      </c>
      <c r="O262" s="341">
        <f>SUM(M262:N262)</f>
        <v>816000</v>
      </c>
      <c r="P262" s="107">
        <v>216000</v>
      </c>
      <c r="Q262" s="107">
        <v>0</v>
      </c>
      <c r="R262" s="341">
        <f>SUM(P262:Q262)</f>
        <v>216000</v>
      </c>
      <c r="S262" s="107">
        <v>216000</v>
      </c>
      <c r="T262" s="107">
        <v>0</v>
      </c>
      <c r="U262" s="341">
        <f>SUM(S262:T262)</f>
        <v>216000</v>
      </c>
      <c r="V262" s="107">
        <v>216000</v>
      </c>
      <c r="W262" s="107">
        <v>0</v>
      </c>
      <c r="X262" s="341">
        <f>SUM(V262:W262)</f>
        <v>216000</v>
      </c>
      <c r="Y262" s="107">
        <v>216000</v>
      </c>
      <c r="Z262" s="107">
        <v>0</v>
      </c>
      <c r="AA262" s="341">
        <f t="shared" si="382"/>
        <v>216000</v>
      </c>
      <c r="AB262" s="107">
        <v>216000</v>
      </c>
      <c r="AC262" s="107">
        <v>0</v>
      </c>
      <c r="AD262" s="341">
        <f t="shared" si="383"/>
        <v>216000</v>
      </c>
      <c r="AE262" s="107">
        <f t="shared" si="359"/>
        <v>1896000</v>
      </c>
      <c r="AF262" s="107">
        <f t="shared" si="359"/>
        <v>0</v>
      </c>
      <c r="AG262" s="341">
        <f t="shared" si="381"/>
        <v>1896000</v>
      </c>
      <c r="AH262" s="107">
        <v>432000</v>
      </c>
      <c r="AI262" s="107">
        <v>0</v>
      </c>
      <c r="AJ262" s="341">
        <f>SUM(AH262:AI262)</f>
        <v>432000</v>
      </c>
      <c r="AK262" s="135">
        <v>0</v>
      </c>
      <c r="AL262" s="135">
        <v>0</v>
      </c>
      <c r="AM262" s="107"/>
      <c r="AN262" s="341">
        <f t="shared" si="360"/>
        <v>0</v>
      </c>
      <c r="AO262" s="107">
        <v>864000</v>
      </c>
      <c r="AP262" s="107">
        <v>0</v>
      </c>
      <c r="AQ262" s="341">
        <f>SUM(AO262:AP262)</f>
        <v>864000</v>
      </c>
      <c r="AR262" s="212">
        <f t="shared" si="313"/>
        <v>-600000</v>
      </c>
      <c r="AS262" s="55"/>
      <c r="AT262" s="55"/>
    </row>
    <row r="263" spans="2:46" ht="55.5" customHeight="1" x14ac:dyDescent="0.25">
      <c r="B263" s="71" t="s">
        <v>217</v>
      </c>
      <c r="C263" s="86" t="s">
        <v>877</v>
      </c>
      <c r="D263" s="125"/>
      <c r="E263" s="88" t="s">
        <v>291</v>
      </c>
      <c r="F263" s="152" t="s">
        <v>291</v>
      </c>
      <c r="G263" s="1" t="s">
        <v>383</v>
      </c>
      <c r="H263" s="92">
        <v>2026</v>
      </c>
      <c r="I263" s="92">
        <v>2030</v>
      </c>
      <c r="J263" s="7">
        <v>0</v>
      </c>
      <c r="K263" s="7">
        <v>0</v>
      </c>
      <c r="L263" s="341">
        <f>SUM(J263:K263)</f>
        <v>0</v>
      </c>
      <c r="M263" s="7">
        <v>0</v>
      </c>
      <c r="N263" s="7">
        <v>0</v>
      </c>
      <c r="O263" s="341">
        <f>SUM(M263:N263)</f>
        <v>0</v>
      </c>
      <c r="P263" s="107">
        <v>1709390.28</v>
      </c>
      <c r="Q263" s="107">
        <v>0</v>
      </c>
      <c r="R263" s="341">
        <f>SUM(P263:Q263)</f>
        <v>1709390.28</v>
      </c>
      <c r="S263" s="107">
        <v>0</v>
      </c>
      <c r="T263" s="107">
        <v>0</v>
      </c>
      <c r="U263" s="341">
        <f>SUM(S263:T263)</f>
        <v>0</v>
      </c>
      <c r="V263" s="107">
        <v>1709390.28</v>
      </c>
      <c r="W263" s="107">
        <v>0</v>
      </c>
      <c r="X263" s="341">
        <f>SUM(V263:W263)</f>
        <v>1709390.28</v>
      </c>
      <c r="Y263" s="107">
        <v>0</v>
      </c>
      <c r="Z263" s="107">
        <v>0</v>
      </c>
      <c r="AA263" s="341">
        <f t="shared" si="382"/>
        <v>0</v>
      </c>
      <c r="AB263" s="107">
        <v>1709390.28</v>
      </c>
      <c r="AC263" s="107">
        <v>0</v>
      </c>
      <c r="AD263" s="341">
        <f t="shared" si="383"/>
        <v>1709390.28</v>
      </c>
      <c r="AE263" s="107">
        <f t="shared" si="359"/>
        <v>5128170.84</v>
      </c>
      <c r="AF263" s="107">
        <f t="shared" si="359"/>
        <v>0</v>
      </c>
      <c r="AG263" s="341">
        <f t="shared" si="381"/>
        <v>5128170.84</v>
      </c>
      <c r="AH263" s="107">
        <v>0</v>
      </c>
      <c r="AI263" s="107">
        <v>0</v>
      </c>
      <c r="AJ263" s="341">
        <f>SUM(AH263:AI263)</f>
        <v>0</v>
      </c>
      <c r="AK263" s="135">
        <v>0</v>
      </c>
      <c r="AL263" s="135">
        <v>0</v>
      </c>
      <c r="AM263" s="107"/>
      <c r="AN263" s="341">
        <f t="shared" si="360"/>
        <v>0</v>
      </c>
      <c r="AO263" s="107">
        <v>0</v>
      </c>
      <c r="AP263" s="107">
        <v>0</v>
      </c>
      <c r="AQ263" s="341">
        <f>SUM(AO263:AP263)</f>
        <v>0</v>
      </c>
      <c r="AR263" s="212">
        <f t="shared" si="313"/>
        <v>-5128170.84</v>
      </c>
      <c r="AS263" s="55"/>
      <c r="AT263" s="55"/>
    </row>
    <row r="264" spans="2:46" s="4" customFormat="1" ht="27.75" customHeight="1" thickBot="1" x14ac:dyDescent="0.25">
      <c r="B264" s="189"/>
      <c r="C264" s="190" t="s">
        <v>30</v>
      </c>
      <c r="D264" s="138"/>
      <c r="E264" s="138"/>
      <c r="F264" s="109"/>
      <c r="G264" s="109"/>
      <c r="H264" s="109"/>
      <c r="I264" s="109"/>
      <c r="J264" s="191">
        <f>J258+J255+J250</f>
        <v>2795775.9072000002</v>
      </c>
      <c r="K264" s="191">
        <f t="shared" ref="K264:AD264" si="384">K258+K255+K250</f>
        <v>0</v>
      </c>
      <c r="L264" s="191">
        <f t="shared" si="384"/>
        <v>2795775.9072000002</v>
      </c>
      <c r="M264" s="191">
        <f t="shared" si="384"/>
        <v>7388876.4071999993</v>
      </c>
      <c r="N264" s="191">
        <f t="shared" si="384"/>
        <v>0</v>
      </c>
      <c r="O264" s="191">
        <f t="shared" si="384"/>
        <v>7388876.4071999993</v>
      </c>
      <c r="P264" s="191">
        <f t="shared" si="384"/>
        <v>7049385.9671999998</v>
      </c>
      <c r="Q264" s="191">
        <f t="shared" si="384"/>
        <v>0</v>
      </c>
      <c r="R264" s="191">
        <f t="shared" si="384"/>
        <v>7049385.9671999998</v>
      </c>
      <c r="S264" s="191">
        <f t="shared" si="384"/>
        <v>3856205.4071999998</v>
      </c>
      <c r="T264" s="191">
        <f t="shared" si="384"/>
        <v>0</v>
      </c>
      <c r="U264" s="191">
        <f t="shared" si="384"/>
        <v>3856205.4071999998</v>
      </c>
      <c r="V264" s="191">
        <f t="shared" si="384"/>
        <v>7049385.9671999998</v>
      </c>
      <c r="W264" s="191">
        <f t="shared" si="384"/>
        <v>0</v>
      </c>
      <c r="X264" s="191">
        <f t="shared" si="384"/>
        <v>7049385.9671999998</v>
      </c>
      <c r="Y264" s="191">
        <f t="shared" si="384"/>
        <v>3856205.4071999998</v>
      </c>
      <c r="Z264" s="191">
        <f t="shared" si="384"/>
        <v>0</v>
      </c>
      <c r="AA264" s="191">
        <f t="shared" si="384"/>
        <v>3856205.4071999998</v>
      </c>
      <c r="AB264" s="191">
        <f t="shared" si="384"/>
        <v>7049385.9671999998</v>
      </c>
      <c r="AC264" s="191">
        <f t="shared" si="384"/>
        <v>0</v>
      </c>
      <c r="AD264" s="191">
        <f t="shared" si="384"/>
        <v>7049385.9671999998</v>
      </c>
      <c r="AE264" s="191">
        <f t="shared" ref="AE264:AR264" si="385">AE258+AE255+AE250</f>
        <v>39045221.030400001</v>
      </c>
      <c r="AF264" s="191">
        <f t="shared" si="385"/>
        <v>0</v>
      </c>
      <c r="AG264" s="191">
        <f t="shared" si="385"/>
        <v>39045221.030400001</v>
      </c>
      <c r="AH264" s="191">
        <f t="shared" si="385"/>
        <v>12360857.7216</v>
      </c>
      <c r="AI264" s="191">
        <f t="shared" si="385"/>
        <v>0</v>
      </c>
      <c r="AJ264" s="191">
        <f t="shared" si="385"/>
        <v>12360857.7216</v>
      </c>
      <c r="AK264" s="191">
        <f t="shared" si="385"/>
        <v>2520000</v>
      </c>
      <c r="AL264" s="191">
        <f t="shared" si="385"/>
        <v>0</v>
      </c>
      <c r="AM264" s="191">
        <f t="shared" si="385"/>
        <v>0</v>
      </c>
      <c r="AN264" s="191">
        <f t="shared" si="385"/>
        <v>2520000</v>
      </c>
      <c r="AO264" s="191">
        <f t="shared" si="385"/>
        <v>13984821.628799999</v>
      </c>
      <c r="AP264" s="191">
        <f t="shared" si="385"/>
        <v>0</v>
      </c>
      <c r="AQ264" s="191">
        <f t="shared" si="385"/>
        <v>13984821.628799999</v>
      </c>
      <c r="AR264" s="217">
        <f t="shared" si="385"/>
        <v>-10179541.680000002</v>
      </c>
      <c r="AS264" s="56"/>
      <c r="AT264" s="59"/>
    </row>
    <row r="265" spans="2:46" s="4" customFormat="1" ht="29.25" customHeight="1" thickBot="1" x14ac:dyDescent="0.25">
      <c r="B265" s="102"/>
      <c r="C265" s="455" t="s">
        <v>127</v>
      </c>
      <c r="D265" s="456"/>
      <c r="E265" s="110"/>
      <c r="F265" s="105"/>
      <c r="G265" s="105"/>
      <c r="H265" s="105"/>
      <c r="I265" s="105"/>
      <c r="J265" s="106">
        <f>J264+J247+J204</f>
        <v>58400185.726199999</v>
      </c>
      <c r="K265" s="106">
        <f t="shared" ref="K265:AD265" si="386">K264+K247+K204</f>
        <v>0</v>
      </c>
      <c r="L265" s="106">
        <f t="shared" si="386"/>
        <v>58400185.726199999</v>
      </c>
      <c r="M265" s="106">
        <f t="shared" si="386"/>
        <v>74760849.528599992</v>
      </c>
      <c r="N265" s="106">
        <f t="shared" si="386"/>
        <v>0</v>
      </c>
      <c r="O265" s="106">
        <f t="shared" si="386"/>
        <v>74760849.528599992</v>
      </c>
      <c r="P265" s="106">
        <f t="shared" si="386"/>
        <v>77078790.143399999</v>
      </c>
      <c r="Q265" s="106">
        <f t="shared" si="386"/>
        <v>0</v>
      </c>
      <c r="R265" s="106">
        <f t="shared" si="386"/>
        <v>77078790.143399999</v>
      </c>
      <c r="S265" s="106">
        <f t="shared" si="386"/>
        <v>70293246.783000007</v>
      </c>
      <c r="T265" s="106">
        <f t="shared" si="386"/>
        <v>0</v>
      </c>
      <c r="U265" s="106">
        <f t="shared" si="386"/>
        <v>70293246.783000007</v>
      </c>
      <c r="V265" s="106">
        <f t="shared" si="386"/>
        <v>79661898.002999991</v>
      </c>
      <c r="W265" s="106">
        <f t="shared" si="386"/>
        <v>0</v>
      </c>
      <c r="X265" s="106">
        <f t="shared" si="386"/>
        <v>79661898.002999991</v>
      </c>
      <c r="Y265" s="106">
        <f t="shared" si="386"/>
        <v>76378107.723000005</v>
      </c>
      <c r="Z265" s="106">
        <f t="shared" si="386"/>
        <v>0</v>
      </c>
      <c r="AA265" s="106">
        <f t="shared" si="386"/>
        <v>76378107.723000005</v>
      </c>
      <c r="AB265" s="106">
        <f t="shared" si="386"/>
        <v>79661898.002999991</v>
      </c>
      <c r="AC265" s="106">
        <f t="shared" si="386"/>
        <v>0</v>
      </c>
      <c r="AD265" s="106">
        <f t="shared" si="386"/>
        <v>79661898.002999991</v>
      </c>
      <c r="AE265" s="106">
        <f t="shared" ref="AE265:AR265" si="387">AE264+AE247+AE204</f>
        <v>516234975.9102</v>
      </c>
      <c r="AF265" s="106">
        <f t="shared" si="387"/>
        <v>0</v>
      </c>
      <c r="AG265" s="106">
        <f t="shared" si="387"/>
        <v>516234975.9102</v>
      </c>
      <c r="AH265" s="106">
        <f t="shared" si="387"/>
        <v>179055208.01820001</v>
      </c>
      <c r="AI265" s="106">
        <f t="shared" si="387"/>
        <v>0</v>
      </c>
      <c r="AJ265" s="106">
        <f t="shared" si="387"/>
        <v>179055208.01820001</v>
      </c>
      <c r="AK265" s="106">
        <f t="shared" si="387"/>
        <v>5520000</v>
      </c>
      <c r="AL265" s="106">
        <f t="shared" si="387"/>
        <v>0</v>
      </c>
      <c r="AM265" s="106">
        <f t="shared" si="387"/>
        <v>0</v>
      </c>
      <c r="AN265" s="106">
        <f t="shared" si="387"/>
        <v>5520000</v>
      </c>
      <c r="AO265" s="106">
        <f t="shared" si="387"/>
        <v>243475625.472</v>
      </c>
      <c r="AP265" s="106">
        <f t="shared" si="387"/>
        <v>0</v>
      </c>
      <c r="AQ265" s="106">
        <f t="shared" si="387"/>
        <v>243475625.472</v>
      </c>
      <c r="AR265" s="111">
        <f t="shared" si="387"/>
        <v>-88184142.419999927</v>
      </c>
      <c r="AS265" s="57">
        <f>AR265/AG265</f>
        <v>-0.17082171207891911</v>
      </c>
      <c r="AT265" s="56"/>
    </row>
    <row r="266" spans="2:46" s="4" customFormat="1" ht="29.25" customHeight="1" thickBot="1" x14ac:dyDescent="0.25">
      <c r="B266" s="429" t="s">
        <v>563</v>
      </c>
      <c r="C266" s="471"/>
      <c r="D266" s="471"/>
      <c r="E266" s="471"/>
      <c r="F266" s="471"/>
      <c r="G266" s="471"/>
      <c r="H266" s="471"/>
      <c r="I266" s="471"/>
      <c r="J266" s="471"/>
      <c r="K266" s="471"/>
      <c r="L266" s="471"/>
      <c r="M266" s="471"/>
      <c r="N266" s="471"/>
      <c r="O266" s="471"/>
      <c r="P266" s="471"/>
      <c r="Q266" s="471"/>
      <c r="R266" s="471"/>
      <c r="S266" s="471"/>
      <c r="T266" s="471"/>
      <c r="U266" s="471"/>
      <c r="V266" s="471"/>
      <c r="W266" s="471"/>
      <c r="X266" s="471"/>
      <c r="Y266" s="471"/>
      <c r="Z266" s="471"/>
      <c r="AA266" s="471"/>
      <c r="AB266" s="471"/>
      <c r="AC266" s="471"/>
      <c r="AD266" s="471"/>
      <c r="AE266" s="471"/>
      <c r="AF266" s="471"/>
      <c r="AG266" s="471"/>
      <c r="AH266" s="471"/>
      <c r="AI266" s="471"/>
      <c r="AJ266" s="471"/>
      <c r="AK266" s="471"/>
      <c r="AL266" s="471"/>
      <c r="AM266" s="471"/>
      <c r="AN266" s="471"/>
      <c r="AO266" s="471"/>
      <c r="AP266" s="471"/>
      <c r="AQ266" s="471"/>
      <c r="AR266" s="472"/>
      <c r="AS266" s="56"/>
      <c r="AT266" s="56"/>
    </row>
    <row r="267" spans="2:46" ht="41.25" customHeight="1" thickBot="1" x14ac:dyDescent="0.25">
      <c r="B267" s="429" t="s">
        <v>562</v>
      </c>
      <c r="C267" s="430"/>
      <c r="D267" s="430"/>
      <c r="E267" s="430"/>
      <c r="F267" s="430"/>
      <c r="G267" s="430"/>
      <c r="H267" s="430"/>
      <c r="I267" s="430"/>
      <c r="J267" s="430"/>
      <c r="K267" s="430"/>
      <c r="L267" s="430"/>
      <c r="M267" s="430"/>
      <c r="N267" s="430"/>
      <c r="O267" s="430"/>
      <c r="P267" s="430"/>
      <c r="Q267" s="430"/>
      <c r="R267" s="430"/>
      <c r="S267" s="430"/>
      <c r="T267" s="430"/>
      <c r="U267" s="430"/>
      <c r="V267" s="430"/>
      <c r="W267" s="430"/>
      <c r="X267" s="430"/>
      <c r="Y267" s="430"/>
      <c r="Z267" s="430"/>
      <c r="AA267" s="430"/>
      <c r="AB267" s="430"/>
      <c r="AC267" s="430"/>
      <c r="AD267" s="430"/>
      <c r="AE267" s="430"/>
      <c r="AF267" s="430"/>
      <c r="AG267" s="430"/>
      <c r="AH267" s="430"/>
      <c r="AI267" s="430"/>
      <c r="AJ267" s="430"/>
      <c r="AK267" s="430"/>
      <c r="AL267" s="430"/>
      <c r="AM267" s="430"/>
      <c r="AN267" s="430"/>
      <c r="AO267" s="430"/>
      <c r="AP267" s="430"/>
      <c r="AQ267" s="430"/>
      <c r="AR267" s="431"/>
      <c r="AS267" s="55"/>
      <c r="AT267" s="55"/>
    </row>
    <row r="268" spans="2:46" ht="45" customHeight="1" x14ac:dyDescent="0.2">
      <c r="B268" s="440" t="s">
        <v>0</v>
      </c>
      <c r="C268" s="432" t="s">
        <v>55</v>
      </c>
      <c r="D268" s="432" t="s">
        <v>1</v>
      </c>
      <c r="E268" s="70" t="s">
        <v>56</v>
      </c>
      <c r="F268" s="432" t="s">
        <v>97</v>
      </c>
      <c r="G268" s="432"/>
      <c r="H268" s="432" t="s">
        <v>60</v>
      </c>
      <c r="I268" s="432"/>
      <c r="J268" s="446" t="s">
        <v>65</v>
      </c>
      <c r="K268" s="446"/>
      <c r="L268" s="446"/>
      <c r="M268" s="446" t="s">
        <v>66</v>
      </c>
      <c r="N268" s="446"/>
      <c r="O268" s="446"/>
      <c r="P268" s="446" t="s">
        <v>107</v>
      </c>
      <c r="Q268" s="451"/>
      <c r="R268" s="451"/>
      <c r="S268" s="447" t="s">
        <v>248</v>
      </c>
      <c r="T268" s="447"/>
      <c r="U268" s="447"/>
      <c r="V268" s="447" t="s">
        <v>247</v>
      </c>
      <c r="W268" s="447"/>
      <c r="X268" s="447"/>
      <c r="Y268" s="447" t="s">
        <v>246</v>
      </c>
      <c r="Z268" s="447"/>
      <c r="AA268" s="447"/>
      <c r="AB268" s="447" t="s">
        <v>245</v>
      </c>
      <c r="AC268" s="447"/>
      <c r="AD268" s="447"/>
      <c r="AE268" s="447" t="s">
        <v>67</v>
      </c>
      <c r="AF268" s="451"/>
      <c r="AG268" s="451"/>
      <c r="AH268" s="446" t="s">
        <v>68</v>
      </c>
      <c r="AI268" s="446"/>
      <c r="AJ268" s="446"/>
      <c r="AK268" s="446"/>
      <c r="AL268" s="446"/>
      <c r="AM268" s="446"/>
      <c r="AN268" s="446"/>
      <c r="AO268" s="446" t="s">
        <v>73</v>
      </c>
      <c r="AP268" s="459"/>
      <c r="AQ268" s="459"/>
      <c r="AR268" s="453" t="s">
        <v>74</v>
      </c>
      <c r="AS268" s="55"/>
      <c r="AT268" s="55"/>
    </row>
    <row r="269" spans="2:46" ht="45.6" customHeight="1" x14ac:dyDescent="0.2">
      <c r="B269" s="441"/>
      <c r="C269" s="444"/>
      <c r="D269" s="444"/>
      <c r="E269" s="444" t="s">
        <v>57</v>
      </c>
      <c r="F269" s="462" t="s">
        <v>58</v>
      </c>
      <c r="G269" s="462" t="s">
        <v>59</v>
      </c>
      <c r="H269" s="464" t="s">
        <v>61</v>
      </c>
      <c r="I269" s="464" t="s">
        <v>61</v>
      </c>
      <c r="J269" s="433"/>
      <c r="K269" s="433"/>
      <c r="L269" s="433"/>
      <c r="M269" s="433"/>
      <c r="N269" s="433"/>
      <c r="O269" s="433"/>
      <c r="P269" s="452"/>
      <c r="Q269" s="452"/>
      <c r="R269" s="452"/>
      <c r="S269" s="448"/>
      <c r="T269" s="448"/>
      <c r="U269" s="448"/>
      <c r="V269" s="448"/>
      <c r="W269" s="448"/>
      <c r="X269" s="448"/>
      <c r="Y269" s="448"/>
      <c r="Z269" s="448"/>
      <c r="AA269" s="448"/>
      <c r="AB269" s="448"/>
      <c r="AC269" s="448"/>
      <c r="AD269" s="448"/>
      <c r="AE269" s="452"/>
      <c r="AF269" s="452"/>
      <c r="AG269" s="452"/>
      <c r="AH269" s="433" t="s">
        <v>234</v>
      </c>
      <c r="AI269" s="434"/>
      <c r="AJ269" s="434"/>
      <c r="AK269" s="433" t="s">
        <v>70</v>
      </c>
      <c r="AL269" s="435"/>
      <c r="AM269" s="435"/>
      <c r="AN269" s="435"/>
      <c r="AO269" s="458" t="s">
        <v>76</v>
      </c>
      <c r="AP269" s="458"/>
      <c r="AQ269" s="458"/>
      <c r="AR269" s="454"/>
      <c r="AS269" s="55"/>
      <c r="AT269" s="55"/>
    </row>
    <row r="270" spans="2:46" ht="28.5" customHeight="1" thickBot="1" x14ac:dyDescent="0.25">
      <c r="B270" s="443"/>
      <c r="C270" s="466"/>
      <c r="D270" s="466"/>
      <c r="E270" s="466"/>
      <c r="F270" s="469"/>
      <c r="G270" s="469"/>
      <c r="H270" s="470"/>
      <c r="I270" s="470"/>
      <c r="J270" s="72" t="s">
        <v>36</v>
      </c>
      <c r="K270" s="72" t="s">
        <v>37</v>
      </c>
      <c r="L270" s="72" t="s">
        <v>75</v>
      </c>
      <c r="M270" s="72" t="s">
        <v>36</v>
      </c>
      <c r="N270" s="72" t="s">
        <v>37</v>
      </c>
      <c r="O270" s="72" t="s">
        <v>75</v>
      </c>
      <c r="P270" s="72" t="s">
        <v>36</v>
      </c>
      <c r="Q270" s="72" t="s">
        <v>37</v>
      </c>
      <c r="R270" s="72" t="s">
        <v>75</v>
      </c>
      <c r="S270" s="72" t="s">
        <v>36</v>
      </c>
      <c r="T270" s="72" t="s">
        <v>37</v>
      </c>
      <c r="U270" s="72" t="s">
        <v>75</v>
      </c>
      <c r="V270" s="72" t="s">
        <v>36</v>
      </c>
      <c r="W270" s="72" t="s">
        <v>37</v>
      </c>
      <c r="X270" s="72" t="s">
        <v>75</v>
      </c>
      <c r="Y270" s="72"/>
      <c r="Z270" s="72"/>
      <c r="AA270" s="72"/>
      <c r="AB270" s="72"/>
      <c r="AC270" s="72"/>
      <c r="AD270" s="72"/>
      <c r="AE270" s="72" t="s">
        <v>36</v>
      </c>
      <c r="AF270" s="72" t="s">
        <v>37</v>
      </c>
      <c r="AG270" s="72" t="s">
        <v>75</v>
      </c>
      <c r="AH270" s="72" t="s">
        <v>36</v>
      </c>
      <c r="AI270" s="72" t="s">
        <v>37</v>
      </c>
      <c r="AJ270" s="72" t="s">
        <v>69</v>
      </c>
      <c r="AK270" s="72" t="s">
        <v>36</v>
      </c>
      <c r="AL270" s="72" t="s">
        <v>37</v>
      </c>
      <c r="AM270" s="72" t="s">
        <v>71</v>
      </c>
      <c r="AN270" s="72" t="s">
        <v>72</v>
      </c>
      <c r="AO270" s="72" t="s">
        <v>36</v>
      </c>
      <c r="AP270" s="72" t="s">
        <v>37</v>
      </c>
      <c r="AQ270" s="72" t="s">
        <v>75</v>
      </c>
      <c r="AR270" s="73"/>
      <c r="AS270" s="55"/>
      <c r="AT270" s="55"/>
    </row>
    <row r="271" spans="2:46" ht="47.45" customHeight="1" x14ac:dyDescent="0.25">
      <c r="B271" s="74">
        <v>4.0999999999999996</v>
      </c>
      <c r="C271" s="437" t="s">
        <v>569</v>
      </c>
      <c r="D271" s="438"/>
      <c r="E271" s="75"/>
      <c r="F271" s="115"/>
      <c r="G271" s="115"/>
      <c r="H271" s="115"/>
      <c r="I271" s="115"/>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1"/>
      <c r="AR271" s="132"/>
      <c r="AS271" s="55"/>
      <c r="AT271" s="55"/>
    </row>
    <row r="272" spans="2:46" ht="31.9" customHeight="1" x14ac:dyDescent="0.25">
      <c r="B272" s="81"/>
      <c r="C272" s="82" t="s">
        <v>77</v>
      </c>
      <c r="D272" s="117"/>
      <c r="E272" s="117"/>
      <c r="F272" s="118"/>
      <c r="G272" s="118"/>
      <c r="H272" s="118"/>
      <c r="I272" s="118"/>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44"/>
      <c r="AS272" s="55"/>
      <c r="AT272" s="55"/>
    </row>
    <row r="273" spans="2:46" ht="81.75" customHeight="1" x14ac:dyDescent="0.25">
      <c r="B273" s="290" t="s">
        <v>19</v>
      </c>
      <c r="C273" s="399" t="s">
        <v>570</v>
      </c>
      <c r="D273" s="291"/>
      <c r="E273" s="252" t="s">
        <v>571</v>
      </c>
      <c r="F273" s="254" t="s">
        <v>571</v>
      </c>
      <c r="G273" s="253"/>
      <c r="H273" s="252">
        <v>2024</v>
      </c>
      <c r="I273" s="252">
        <v>2030</v>
      </c>
      <c r="J273" s="256">
        <f>SUM(J274:J276)</f>
        <v>828138.84000000008</v>
      </c>
      <c r="K273" s="256">
        <f>SUM(K274:K276)</f>
        <v>0</v>
      </c>
      <c r="L273" s="292">
        <f t="shared" ref="L273:L290" si="388">SUM(J273:K273)</f>
        <v>828138.84000000008</v>
      </c>
      <c r="M273" s="256">
        <f>SUM(M274:M276)</f>
        <v>828138.84000000008</v>
      </c>
      <c r="N273" s="256">
        <f>SUM(N274:N276)</f>
        <v>0</v>
      </c>
      <c r="O273" s="249">
        <f t="shared" ref="O273:O290" si="389">SUM(M273:N273)</f>
        <v>828138.84000000008</v>
      </c>
      <c r="P273" s="256">
        <f>SUM(P274:P276)</f>
        <v>828138.84000000008</v>
      </c>
      <c r="Q273" s="256">
        <f>SUM(Q274:Q276)</f>
        <v>0</v>
      </c>
      <c r="R273" s="249">
        <f t="shared" ref="R273:R290" si="390">SUM(P273:Q273)</f>
        <v>828138.84000000008</v>
      </c>
      <c r="S273" s="256">
        <f>SUM(S274:S276)</f>
        <v>828138.84000000008</v>
      </c>
      <c r="T273" s="256">
        <f>SUM(T274:T276)</f>
        <v>0</v>
      </c>
      <c r="U273" s="249">
        <f t="shared" ref="U273:U290" si="391">SUM(S273:T273)</f>
        <v>828138.84000000008</v>
      </c>
      <c r="V273" s="256">
        <f>SUM(V274:V276)</f>
        <v>828138.84000000008</v>
      </c>
      <c r="W273" s="256">
        <f>SUM(W274:W276)</f>
        <v>0</v>
      </c>
      <c r="X273" s="249">
        <f t="shared" ref="X273:X290" si="392">SUM(V273:W273)</f>
        <v>828138.84000000008</v>
      </c>
      <c r="Y273" s="249">
        <f>SUM(Y274:Y276)</f>
        <v>828138.84000000008</v>
      </c>
      <c r="Z273" s="249">
        <f>SUM(Z274:Z276)</f>
        <v>0</v>
      </c>
      <c r="AA273" s="249">
        <f>SUM(Y273:Z273)</f>
        <v>828138.84000000008</v>
      </c>
      <c r="AB273" s="249">
        <f>SUM(AB274:AB276)</f>
        <v>828138.84000000008</v>
      </c>
      <c r="AC273" s="249">
        <f>SUM(AC274:AC276)</f>
        <v>0</v>
      </c>
      <c r="AD273" s="249">
        <f>SUM(AB273:AC273)</f>
        <v>828138.84000000008</v>
      </c>
      <c r="AE273" s="249">
        <f t="shared" ref="AE273:AF288" si="393">J273+M273+P273+S273+V273+Y273+AB273</f>
        <v>5796971.8799999999</v>
      </c>
      <c r="AF273" s="249">
        <f t="shared" si="393"/>
        <v>0</v>
      </c>
      <c r="AG273" s="249">
        <f>SUM(AE273:AF273)</f>
        <v>5796971.8799999999</v>
      </c>
      <c r="AH273" s="256">
        <f>SUM(AH274:AH276)</f>
        <v>2484416.5200000005</v>
      </c>
      <c r="AI273" s="256">
        <f>SUM(AI274:AI276)</f>
        <v>0</v>
      </c>
      <c r="AJ273" s="249">
        <f t="shared" ref="AJ273:AJ290" si="394">SUM(AH273:AI273)</f>
        <v>2484416.5200000005</v>
      </c>
      <c r="AK273" s="256">
        <f>SUM(AK274:AK276)</f>
        <v>0</v>
      </c>
      <c r="AL273" s="256">
        <f>SUM(AL274:AL276)</f>
        <v>0</v>
      </c>
      <c r="AM273" s="249"/>
      <c r="AN273" s="249">
        <f>AK273+AL273</f>
        <v>0</v>
      </c>
      <c r="AO273" s="256">
        <f>SUM(AO274:AO276)</f>
        <v>3312555.3600000003</v>
      </c>
      <c r="AP273" s="256">
        <f>SUM(AP274:AP276)</f>
        <v>0</v>
      </c>
      <c r="AQ273" s="249">
        <f t="shared" ref="AQ273:AQ290" si="395">SUM(AO273:AP273)</f>
        <v>3312555.3600000003</v>
      </c>
      <c r="AR273" s="244">
        <f t="shared" ref="AR273:AR296" si="396">SUM(AQ273+AN273+AJ273)-AG273</f>
        <v>0</v>
      </c>
      <c r="AS273" s="55"/>
      <c r="AT273" s="55"/>
    </row>
    <row r="274" spans="2:46" ht="96" customHeight="1" x14ac:dyDescent="0.25">
      <c r="B274" s="71" t="s">
        <v>218</v>
      </c>
      <c r="C274" s="230" t="s">
        <v>878</v>
      </c>
      <c r="D274" s="125"/>
      <c r="E274" s="213"/>
      <c r="F274" s="46" t="s">
        <v>571</v>
      </c>
      <c r="G274" s="46"/>
      <c r="H274" s="92">
        <v>2024</v>
      </c>
      <c r="I274" s="92">
        <v>2030</v>
      </c>
      <c r="J274" s="7">
        <v>268046.28000000003</v>
      </c>
      <c r="K274" s="7">
        <v>0</v>
      </c>
      <c r="L274" s="341">
        <f t="shared" si="388"/>
        <v>268046.28000000003</v>
      </c>
      <c r="M274" s="7">
        <v>268046.28000000003</v>
      </c>
      <c r="N274" s="7">
        <v>0</v>
      </c>
      <c r="O274" s="341">
        <f t="shared" si="389"/>
        <v>268046.28000000003</v>
      </c>
      <c r="P274" s="107">
        <v>268046.28000000003</v>
      </c>
      <c r="Q274" s="107">
        <v>0</v>
      </c>
      <c r="R274" s="341">
        <f t="shared" si="390"/>
        <v>268046.28000000003</v>
      </c>
      <c r="S274" s="107">
        <v>268046.28000000003</v>
      </c>
      <c r="T274" s="107">
        <v>0</v>
      </c>
      <c r="U274" s="341">
        <f t="shared" si="391"/>
        <v>268046.28000000003</v>
      </c>
      <c r="V274" s="107">
        <v>268046.28000000003</v>
      </c>
      <c r="W274" s="107">
        <v>0</v>
      </c>
      <c r="X274" s="341">
        <f t="shared" si="392"/>
        <v>268046.28000000003</v>
      </c>
      <c r="Y274" s="107">
        <v>268046.28000000003</v>
      </c>
      <c r="Z274" s="107">
        <v>0</v>
      </c>
      <c r="AA274" s="341">
        <f t="shared" ref="AA274:AA276" si="397">SUM(Y274:Z274)</f>
        <v>268046.28000000003</v>
      </c>
      <c r="AB274" s="107">
        <v>268046.28000000003</v>
      </c>
      <c r="AC274" s="107">
        <v>0</v>
      </c>
      <c r="AD274" s="341">
        <f t="shared" ref="AD274:AD276" si="398">SUM(AB274:AC274)</f>
        <v>268046.28000000003</v>
      </c>
      <c r="AE274" s="107">
        <f t="shared" si="393"/>
        <v>1876323.9600000002</v>
      </c>
      <c r="AF274" s="107">
        <f t="shared" si="393"/>
        <v>0</v>
      </c>
      <c r="AG274" s="341">
        <f>AE274+AF274</f>
        <v>1876323.9600000002</v>
      </c>
      <c r="AH274" s="107">
        <v>804138.84000000008</v>
      </c>
      <c r="AI274" s="107">
        <v>0</v>
      </c>
      <c r="AJ274" s="341">
        <f t="shared" si="394"/>
        <v>804138.84000000008</v>
      </c>
      <c r="AK274" s="107">
        <v>0</v>
      </c>
      <c r="AL274" s="107">
        <v>0</v>
      </c>
      <c r="AM274" s="107"/>
      <c r="AN274" s="341">
        <f t="shared" ref="AN274:AN286" si="399">AK274+AL274</f>
        <v>0</v>
      </c>
      <c r="AO274" s="107">
        <v>1072185.1200000001</v>
      </c>
      <c r="AP274" s="107">
        <v>0</v>
      </c>
      <c r="AQ274" s="341">
        <f t="shared" si="395"/>
        <v>1072185.1200000001</v>
      </c>
      <c r="AR274" s="90">
        <f t="shared" si="396"/>
        <v>0</v>
      </c>
      <c r="AS274" s="55"/>
      <c r="AT274" s="55"/>
    </row>
    <row r="275" spans="2:46" ht="61.5" customHeight="1" x14ac:dyDescent="0.25">
      <c r="B275" s="71" t="s">
        <v>219</v>
      </c>
      <c r="C275" s="230" t="s">
        <v>879</v>
      </c>
      <c r="D275" s="125"/>
      <c r="E275" s="88"/>
      <c r="F275" s="46" t="s">
        <v>571</v>
      </c>
      <c r="G275" s="46"/>
      <c r="H275" s="92">
        <v>2024</v>
      </c>
      <c r="I275" s="92">
        <v>2030</v>
      </c>
      <c r="J275" s="7">
        <v>280046.28000000003</v>
      </c>
      <c r="K275" s="7">
        <v>0</v>
      </c>
      <c r="L275" s="341">
        <f t="shared" si="388"/>
        <v>280046.28000000003</v>
      </c>
      <c r="M275" s="7">
        <v>280046.28000000003</v>
      </c>
      <c r="N275" s="7">
        <v>0</v>
      </c>
      <c r="O275" s="341">
        <f t="shared" si="389"/>
        <v>280046.28000000003</v>
      </c>
      <c r="P275" s="107">
        <v>280046.28000000003</v>
      </c>
      <c r="Q275" s="107">
        <v>0</v>
      </c>
      <c r="R275" s="341">
        <f t="shared" si="390"/>
        <v>280046.28000000003</v>
      </c>
      <c r="S275" s="107">
        <v>280046.28000000003</v>
      </c>
      <c r="T275" s="107">
        <v>0</v>
      </c>
      <c r="U275" s="341">
        <f t="shared" si="391"/>
        <v>280046.28000000003</v>
      </c>
      <c r="V275" s="107">
        <v>280046.28000000003</v>
      </c>
      <c r="W275" s="107">
        <v>0</v>
      </c>
      <c r="X275" s="341">
        <f t="shared" si="392"/>
        <v>280046.28000000003</v>
      </c>
      <c r="Y275" s="107">
        <v>280046.28000000003</v>
      </c>
      <c r="Z275" s="107">
        <v>0</v>
      </c>
      <c r="AA275" s="341">
        <f t="shared" si="397"/>
        <v>280046.28000000003</v>
      </c>
      <c r="AB275" s="107">
        <v>280046.28000000003</v>
      </c>
      <c r="AC275" s="107">
        <v>0</v>
      </c>
      <c r="AD275" s="341">
        <f t="shared" si="398"/>
        <v>280046.28000000003</v>
      </c>
      <c r="AE275" s="107">
        <f t="shared" si="393"/>
        <v>1960323.9600000002</v>
      </c>
      <c r="AF275" s="107">
        <f t="shared" si="393"/>
        <v>0</v>
      </c>
      <c r="AG275" s="341">
        <f>AE275+AF275</f>
        <v>1960323.9600000002</v>
      </c>
      <c r="AH275" s="107">
        <v>840138.84000000008</v>
      </c>
      <c r="AI275" s="107">
        <v>0</v>
      </c>
      <c r="AJ275" s="341">
        <f t="shared" si="394"/>
        <v>840138.84000000008</v>
      </c>
      <c r="AK275" s="107">
        <v>0</v>
      </c>
      <c r="AL275" s="107">
        <v>0</v>
      </c>
      <c r="AM275" s="107"/>
      <c r="AN275" s="341">
        <f t="shared" si="399"/>
        <v>0</v>
      </c>
      <c r="AO275" s="107">
        <v>1120185.1200000001</v>
      </c>
      <c r="AP275" s="107">
        <v>0</v>
      </c>
      <c r="AQ275" s="341">
        <f t="shared" si="395"/>
        <v>1120185.1200000001</v>
      </c>
      <c r="AR275" s="90">
        <f t="shared" si="396"/>
        <v>0</v>
      </c>
      <c r="AS275" s="55"/>
      <c r="AT275" s="55"/>
    </row>
    <row r="276" spans="2:46" ht="49.15" customHeight="1" x14ac:dyDescent="0.25">
      <c r="B276" s="71" t="s">
        <v>220</v>
      </c>
      <c r="C276" s="230" t="s">
        <v>572</v>
      </c>
      <c r="D276" s="125"/>
      <c r="E276" s="88"/>
      <c r="F276" s="46" t="s">
        <v>571</v>
      </c>
      <c r="G276" s="46"/>
      <c r="H276" s="92">
        <v>2024</v>
      </c>
      <c r="I276" s="92">
        <v>2030</v>
      </c>
      <c r="J276" s="7">
        <v>280046.28000000003</v>
      </c>
      <c r="K276" s="7">
        <v>0</v>
      </c>
      <c r="L276" s="341">
        <f t="shared" si="388"/>
        <v>280046.28000000003</v>
      </c>
      <c r="M276" s="7">
        <v>280046.28000000003</v>
      </c>
      <c r="N276" s="7">
        <v>0</v>
      </c>
      <c r="O276" s="341">
        <f t="shared" si="389"/>
        <v>280046.28000000003</v>
      </c>
      <c r="P276" s="107">
        <v>280046.28000000003</v>
      </c>
      <c r="Q276" s="107">
        <v>0</v>
      </c>
      <c r="R276" s="341">
        <f t="shared" si="390"/>
        <v>280046.28000000003</v>
      </c>
      <c r="S276" s="107">
        <v>280046.28000000003</v>
      </c>
      <c r="T276" s="107">
        <v>0</v>
      </c>
      <c r="U276" s="341">
        <f t="shared" si="391"/>
        <v>280046.28000000003</v>
      </c>
      <c r="V276" s="107">
        <v>280046.28000000003</v>
      </c>
      <c r="W276" s="107">
        <v>0</v>
      </c>
      <c r="X276" s="341">
        <f t="shared" si="392"/>
        <v>280046.28000000003</v>
      </c>
      <c r="Y276" s="107">
        <v>280046.28000000003</v>
      </c>
      <c r="Z276" s="107">
        <v>0</v>
      </c>
      <c r="AA276" s="341">
        <f t="shared" si="397"/>
        <v>280046.28000000003</v>
      </c>
      <c r="AB276" s="107">
        <v>280046.28000000003</v>
      </c>
      <c r="AC276" s="107">
        <v>0</v>
      </c>
      <c r="AD276" s="341">
        <f t="shared" si="398"/>
        <v>280046.28000000003</v>
      </c>
      <c r="AE276" s="107">
        <f t="shared" si="393"/>
        <v>1960323.9600000002</v>
      </c>
      <c r="AF276" s="107">
        <f t="shared" si="393"/>
        <v>0</v>
      </c>
      <c r="AG276" s="341">
        <f>AE276+AF276</f>
        <v>1960323.9600000002</v>
      </c>
      <c r="AH276" s="107">
        <v>840138.84000000008</v>
      </c>
      <c r="AI276" s="107">
        <v>0</v>
      </c>
      <c r="AJ276" s="341">
        <f t="shared" si="394"/>
        <v>840138.84000000008</v>
      </c>
      <c r="AK276" s="107">
        <v>0</v>
      </c>
      <c r="AL276" s="107">
        <v>0</v>
      </c>
      <c r="AM276" s="107"/>
      <c r="AN276" s="341">
        <f t="shared" si="399"/>
        <v>0</v>
      </c>
      <c r="AO276" s="107">
        <v>1120185.1200000001</v>
      </c>
      <c r="AP276" s="107">
        <v>0</v>
      </c>
      <c r="AQ276" s="341">
        <f t="shared" si="395"/>
        <v>1120185.1200000001</v>
      </c>
      <c r="AR276" s="90">
        <f t="shared" si="396"/>
        <v>0</v>
      </c>
      <c r="AS276" s="55"/>
      <c r="AT276" s="55"/>
    </row>
    <row r="277" spans="2:46" ht="102" customHeight="1" x14ac:dyDescent="0.25">
      <c r="B277" s="262" t="s">
        <v>21</v>
      </c>
      <c r="C277" s="334" t="s">
        <v>880</v>
      </c>
      <c r="D277" s="263"/>
      <c r="E277" s="235" t="s">
        <v>663</v>
      </c>
      <c r="F277" s="289" t="s">
        <v>575</v>
      </c>
      <c r="G277" s="242" t="s">
        <v>576</v>
      </c>
      <c r="H277" s="288"/>
      <c r="I277" s="288"/>
      <c r="J277" s="239">
        <f>SUM(J278:J283)</f>
        <v>3382924.6320000002</v>
      </c>
      <c r="K277" s="239">
        <f>SUM(K278:K283)</f>
        <v>0</v>
      </c>
      <c r="L277" s="249">
        <f t="shared" si="388"/>
        <v>3382924.6320000002</v>
      </c>
      <c r="M277" s="239">
        <f>SUM(M278:M283)</f>
        <v>1572621.9504</v>
      </c>
      <c r="N277" s="239">
        <f>SUM(N278:N283)</f>
        <v>0</v>
      </c>
      <c r="O277" s="249">
        <f t="shared" si="389"/>
        <v>1572621.9504</v>
      </c>
      <c r="P277" s="239">
        <f>SUM(P278:P283)</f>
        <v>1572621.9504</v>
      </c>
      <c r="Q277" s="239">
        <f>SUM(Q278:Q283)</f>
        <v>0</v>
      </c>
      <c r="R277" s="249">
        <f t="shared" si="390"/>
        <v>1572621.9504</v>
      </c>
      <c r="S277" s="239">
        <f>SUM(S278:S283)</f>
        <v>1572621.9504</v>
      </c>
      <c r="T277" s="239">
        <f>SUM(T278:T283)</f>
        <v>0</v>
      </c>
      <c r="U277" s="249">
        <f t="shared" si="391"/>
        <v>1572621.9504</v>
      </c>
      <c r="V277" s="239">
        <f>SUM(V278:V283)</f>
        <v>1572621.9504</v>
      </c>
      <c r="W277" s="239">
        <f>SUM(W278:W283)</f>
        <v>0</v>
      </c>
      <c r="X277" s="249">
        <f t="shared" si="392"/>
        <v>1572621.9504</v>
      </c>
      <c r="Y277" s="249">
        <f>SUM(Y278:Y283)</f>
        <v>1572621.9504</v>
      </c>
      <c r="Z277" s="249">
        <f>SUM(Z278:Z283)</f>
        <v>0</v>
      </c>
      <c r="AA277" s="249">
        <f>SUM(Y277:Z277)</f>
        <v>1572621.9504</v>
      </c>
      <c r="AB277" s="249">
        <f>SUM(AB278:AB283)</f>
        <v>1572621.9504</v>
      </c>
      <c r="AC277" s="249">
        <f>SUM(AC278:AC283)</f>
        <v>0</v>
      </c>
      <c r="AD277" s="249">
        <f>SUM(AB277:AC277)</f>
        <v>1572621.9504</v>
      </c>
      <c r="AE277" s="249">
        <f t="shared" si="393"/>
        <v>12818656.334400002</v>
      </c>
      <c r="AF277" s="249">
        <f t="shared" si="393"/>
        <v>0</v>
      </c>
      <c r="AG277" s="249">
        <f>SUM(AE277:AF277)</f>
        <v>12818656.334400002</v>
      </c>
      <c r="AH277" s="239">
        <f t="shared" ref="AH277:AI277" si="400">SUM(AH278:AH283)</f>
        <v>4008168.5328000002</v>
      </c>
      <c r="AI277" s="239">
        <f t="shared" si="400"/>
        <v>0</v>
      </c>
      <c r="AJ277" s="249">
        <f t="shared" si="394"/>
        <v>4008168.5328000002</v>
      </c>
      <c r="AK277" s="239">
        <f t="shared" ref="AK277:AL277" si="401">SUM(AK278:AK283)</f>
        <v>0</v>
      </c>
      <c r="AL277" s="239">
        <f t="shared" si="401"/>
        <v>0</v>
      </c>
      <c r="AM277" s="249"/>
      <c r="AN277" s="249">
        <f>AK277+AL277</f>
        <v>0</v>
      </c>
      <c r="AO277" s="239">
        <f t="shared" ref="AO277:AP277" si="402">SUM(AO278:AO283)</f>
        <v>2930487.8015999999</v>
      </c>
      <c r="AP277" s="239">
        <f t="shared" si="402"/>
        <v>0</v>
      </c>
      <c r="AQ277" s="249">
        <f t="shared" si="395"/>
        <v>2930487.8015999999</v>
      </c>
      <c r="AR277" s="244">
        <f t="shared" si="396"/>
        <v>-5880000.0000000019</v>
      </c>
      <c r="AS277" s="55"/>
      <c r="AT277" s="55"/>
    </row>
    <row r="278" spans="2:46" ht="102" customHeight="1" x14ac:dyDescent="0.25">
      <c r="B278" s="124" t="s">
        <v>221</v>
      </c>
      <c r="C278" s="86" t="s">
        <v>881</v>
      </c>
      <c r="D278" s="125"/>
      <c r="E278" s="88" t="s">
        <v>663</v>
      </c>
      <c r="F278" s="152" t="s">
        <v>575</v>
      </c>
      <c r="G278" s="46" t="s">
        <v>576</v>
      </c>
      <c r="H278" s="92">
        <v>2024</v>
      </c>
      <c r="I278" s="92">
        <v>2024</v>
      </c>
      <c r="J278" s="7">
        <v>603434.22720000008</v>
      </c>
      <c r="K278" s="7">
        <v>0</v>
      </c>
      <c r="L278" s="341">
        <f t="shared" si="388"/>
        <v>603434.22720000008</v>
      </c>
      <c r="M278" s="7">
        <v>0</v>
      </c>
      <c r="N278" s="7">
        <v>0</v>
      </c>
      <c r="O278" s="341">
        <f t="shared" si="389"/>
        <v>0</v>
      </c>
      <c r="P278" s="107">
        <v>0</v>
      </c>
      <c r="Q278" s="107">
        <v>0</v>
      </c>
      <c r="R278" s="341">
        <f t="shared" si="390"/>
        <v>0</v>
      </c>
      <c r="S278" s="107">
        <v>0</v>
      </c>
      <c r="T278" s="107">
        <v>0</v>
      </c>
      <c r="U278" s="341">
        <f t="shared" si="391"/>
        <v>0</v>
      </c>
      <c r="V278" s="107">
        <v>0</v>
      </c>
      <c r="W278" s="107">
        <v>0</v>
      </c>
      <c r="X278" s="341">
        <f t="shared" si="392"/>
        <v>0</v>
      </c>
      <c r="Y278" s="107">
        <v>0</v>
      </c>
      <c r="Z278" s="107">
        <v>0</v>
      </c>
      <c r="AA278" s="341">
        <f t="shared" ref="AA278:AA283" si="403">SUM(Y278:Z278)</f>
        <v>0</v>
      </c>
      <c r="AB278" s="107">
        <v>0</v>
      </c>
      <c r="AC278" s="107">
        <v>0</v>
      </c>
      <c r="AD278" s="341">
        <f t="shared" ref="AD278:AD283" si="404">SUM(AB278:AC278)</f>
        <v>0</v>
      </c>
      <c r="AE278" s="107">
        <f t="shared" si="393"/>
        <v>603434.22720000008</v>
      </c>
      <c r="AF278" s="107">
        <f t="shared" si="393"/>
        <v>0</v>
      </c>
      <c r="AG278" s="341">
        <f t="shared" ref="AG278:AG283" si="405">SUM(AE278:AF278)</f>
        <v>603434.22720000008</v>
      </c>
      <c r="AH278" s="107">
        <v>603434.22720000008</v>
      </c>
      <c r="AI278" s="107">
        <v>0</v>
      </c>
      <c r="AJ278" s="341">
        <f t="shared" si="394"/>
        <v>603434.22720000008</v>
      </c>
      <c r="AK278" s="107">
        <v>0</v>
      </c>
      <c r="AL278" s="107">
        <v>0</v>
      </c>
      <c r="AM278" s="107"/>
      <c r="AN278" s="341">
        <f t="shared" ref="AN278:AN283" si="406">AK278+AL278</f>
        <v>0</v>
      </c>
      <c r="AO278" s="107">
        <v>0</v>
      </c>
      <c r="AP278" s="107">
        <v>0</v>
      </c>
      <c r="AQ278" s="341">
        <f t="shared" si="395"/>
        <v>0</v>
      </c>
      <c r="AR278" s="90">
        <f t="shared" si="396"/>
        <v>0</v>
      </c>
      <c r="AS278" s="55"/>
      <c r="AT278" s="55"/>
    </row>
    <row r="279" spans="2:46" ht="102" customHeight="1" x14ac:dyDescent="0.25">
      <c r="B279" s="124" t="s">
        <v>222</v>
      </c>
      <c r="C279" s="86" t="s">
        <v>882</v>
      </c>
      <c r="D279" s="125"/>
      <c r="E279" s="88"/>
      <c r="F279" s="152" t="s">
        <v>577</v>
      </c>
      <c r="G279" s="46" t="s">
        <v>79</v>
      </c>
      <c r="H279" s="92">
        <v>2024</v>
      </c>
      <c r="I279" s="92">
        <v>2024</v>
      </c>
      <c r="J279" s="7">
        <v>603434.22720000008</v>
      </c>
      <c r="K279" s="7">
        <v>0</v>
      </c>
      <c r="L279" s="341">
        <f t="shared" si="388"/>
        <v>603434.22720000008</v>
      </c>
      <c r="M279" s="7">
        <v>0</v>
      </c>
      <c r="N279" s="7">
        <v>0</v>
      </c>
      <c r="O279" s="341">
        <f t="shared" si="389"/>
        <v>0</v>
      </c>
      <c r="P279" s="107">
        <v>0</v>
      </c>
      <c r="Q279" s="107">
        <v>0</v>
      </c>
      <c r="R279" s="341">
        <f t="shared" si="390"/>
        <v>0</v>
      </c>
      <c r="S279" s="107">
        <v>0</v>
      </c>
      <c r="T279" s="107">
        <v>0</v>
      </c>
      <c r="U279" s="341">
        <f t="shared" si="391"/>
        <v>0</v>
      </c>
      <c r="V279" s="107">
        <v>0</v>
      </c>
      <c r="W279" s="107">
        <v>0</v>
      </c>
      <c r="X279" s="341">
        <f t="shared" si="392"/>
        <v>0</v>
      </c>
      <c r="Y279" s="107">
        <v>0</v>
      </c>
      <c r="Z279" s="107">
        <v>0</v>
      </c>
      <c r="AA279" s="341">
        <f t="shared" si="403"/>
        <v>0</v>
      </c>
      <c r="AB279" s="107">
        <v>0</v>
      </c>
      <c r="AC279" s="107">
        <v>0</v>
      </c>
      <c r="AD279" s="341">
        <f t="shared" si="404"/>
        <v>0</v>
      </c>
      <c r="AE279" s="107">
        <f t="shared" si="393"/>
        <v>603434.22720000008</v>
      </c>
      <c r="AF279" s="107">
        <f t="shared" si="393"/>
        <v>0</v>
      </c>
      <c r="AG279" s="341">
        <f t="shared" si="405"/>
        <v>603434.22720000008</v>
      </c>
      <c r="AH279" s="107">
        <v>603434.22720000008</v>
      </c>
      <c r="AI279" s="107">
        <v>0</v>
      </c>
      <c r="AJ279" s="341">
        <f t="shared" si="394"/>
        <v>603434.22720000008</v>
      </c>
      <c r="AK279" s="107">
        <v>0</v>
      </c>
      <c r="AL279" s="107">
        <v>0</v>
      </c>
      <c r="AM279" s="107"/>
      <c r="AN279" s="341">
        <f t="shared" si="406"/>
        <v>0</v>
      </c>
      <c r="AO279" s="107">
        <v>0</v>
      </c>
      <c r="AP279" s="107">
        <v>0</v>
      </c>
      <c r="AQ279" s="341">
        <f t="shared" si="395"/>
        <v>0</v>
      </c>
      <c r="AR279" s="90">
        <f t="shared" si="396"/>
        <v>0</v>
      </c>
      <c r="AS279" s="55"/>
      <c r="AT279" s="55"/>
    </row>
    <row r="280" spans="2:46" ht="102" customHeight="1" x14ac:dyDescent="0.25">
      <c r="B280" s="124" t="s">
        <v>223</v>
      </c>
      <c r="C280" s="86" t="s">
        <v>883</v>
      </c>
      <c r="D280" s="125"/>
      <c r="E280" s="88" t="s">
        <v>664</v>
      </c>
      <c r="F280" s="152" t="s">
        <v>578</v>
      </c>
      <c r="G280" s="46" t="s">
        <v>576</v>
      </c>
      <c r="H280" s="92">
        <v>2024</v>
      </c>
      <c r="I280" s="92">
        <v>2024</v>
      </c>
      <c r="J280" s="7">
        <v>603434.22720000008</v>
      </c>
      <c r="K280" s="7">
        <v>0</v>
      </c>
      <c r="L280" s="341">
        <f t="shared" si="388"/>
        <v>603434.22720000008</v>
      </c>
      <c r="M280" s="7">
        <v>0</v>
      </c>
      <c r="N280" s="7">
        <v>0</v>
      </c>
      <c r="O280" s="341">
        <f t="shared" si="389"/>
        <v>0</v>
      </c>
      <c r="P280" s="107">
        <v>0</v>
      </c>
      <c r="Q280" s="107">
        <v>0</v>
      </c>
      <c r="R280" s="341">
        <f t="shared" si="390"/>
        <v>0</v>
      </c>
      <c r="S280" s="107">
        <v>0</v>
      </c>
      <c r="T280" s="107">
        <v>0</v>
      </c>
      <c r="U280" s="341">
        <f t="shared" si="391"/>
        <v>0</v>
      </c>
      <c r="V280" s="107">
        <v>0</v>
      </c>
      <c r="W280" s="107">
        <v>0</v>
      </c>
      <c r="X280" s="341">
        <f t="shared" si="392"/>
        <v>0</v>
      </c>
      <c r="Y280" s="107">
        <v>0</v>
      </c>
      <c r="Z280" s="107">
        <v>0</v>
      </c>
      <c r="AA280" s="341">
        <f t="shared" si="403"/>
        <v>0</v>
      </c>
      <c r="AB280" s="107">
        <v>0</v>
      </c>
      <c r="AC280" s="107">
        <v>0</v>
      </c>
      <c r="AD280" s="341">
        <f t="shared" si="404"/>
        <v>0</v>
      </c>
      <c r="AE280" s="107">
        <f t="shared" si="393"/>
        <v>603434.22720000008</v>
      </c>
      <c r="AF280" s="107">
        <f t="shared" si="393"/>
        <v>0</v>
      </c>
      <c r="AG280" s="341">
        <f t="shared" si="405"/>
        <v>603434.22720000008</v>
      </c>
      <c r="AH280" s="107">
        <v>603434.22720000008</v>
      </c>
      <c r="AI280" s="107">
        <v>0</v>
      </c>
      <c r="AJ280" s="341">
        <f t="shared" si="394"/>
        <v>603434.22720000008</v>
      </c>
      <c r="AK280" s="107">
        <v>0</v>
      </c>
      <c r="AL280" s="107">
        <v>0</v>
      </c>
      <c r="AM280" s="107"/>
      <c r="AN280" s="341">
        <f t="shared" si="406"/>
        <v>0</v>
      </c>
      <c r="AO280" s="107">
        <v>0</v>
      </c>
      <c r="AP280" s="107">
        <v>0</v>
      </c>
      <c r="AQ280" s="341">
        <f t="shared" si="395"/>
        <v>0</v>
      </c>
      <c r="AR280" s="90">
        <f t="shared" si="396"/>
        <v>0</v>
      </c>
      <c r="AS280" s="55"/>
      <c r="AT280" s="55"/>
    </row>
    <row r="281" spans="2:46" ht="102" customHeight="1" x14ac:dyDescent="0.25">
      <c r="B281" s="124" t="s">
        <v>224</v>
      </c>
      <c r="C281" s="86" t="s">
        <v>884</v>
      </c>
      <c r="D281" s="125"/>
      <c r="E281" s="88" t="s">
        <v>664</v>
      </c>
      <c r="F281" s="152" t="s">
        <v>578</v>
      </c>
      <c r="G281" s="46"/>
      <c r="H281" s="92">
        <v>2024</v>
      </c>
      <c r="I281" s="92">
        <v>2030</v>
      </c>
      <c r="J281" s="7">
        <v>452575.6704</v>
      </c>
      <c r="K281" s="7">
        <v>0</v>
      </c>
      <c r="L281" s="341">
        <f t="shared" si="388"/>
        <v>452575.6704</v>
      </c>
      <c r="M281" s="7">
        <v>452575.6704</v>
      </c>
      <c r="N281" s="7">
        <v>0</v>
      </c>
      <c r="O281" s="341">
        <f t="shared" si="389"/>
        <v>452575.6704</v>
      </c>
      <c r="P281" s="107">
        <v>452575.6704</v>
      </c>
      <c r="Q281" s="107">
        <v>0</v>
      </c>
      <c r="R281" s="341">
        <f t="shared" si="390"/>
        <v>452575.6704</v>
      </c>
      <c r="S281" s="107">
        <v>452575.6704</v>
      </c>
      <c r="T281" s="107">
        <v>0</v>
      </c>
      <c r="U281" s="341">
        <f t="shared" si="391"/>
        <v>452575.6704</v>
      </c>
      <c r="V281" s="107">
        <v>452575.6704</v>
      </c>
      <c r="W281" s="107">
        <v>0</v>
      </c>
      <c r="X281" s="341">
        <f t="shared" si="392"/>
        <v>452575.6704</v>
      </c>
      <c r="Y281" s="107">
        <v>452575.6704</v>
      </c>
      <c r="Z281" s="107">
        <v>0</v>
      </c>
      <c r="AA281" s="341">
        <f t="shared" si="403"/>
        <v>452575.6704</v>
      </c>
      <c r="AB281" s="107">
        <v>452575.6704</v>
      </c>
      <c r="AC281" s="107">
        <v>0</v>
      </c>
      <c r="AD281" s="341">
        <f t="shared" si="404"/>
        <v>452575.6704</v>
      </c>
      <c r="AE281" s="107">
        <f t="shared" si="393"/>
        <v>3168029.6928000003</v>
      </c>
      <c r="AF281" s="107">
        <f t="shared" si="393"/>
        <v>0</v>
      </c>
      <c r="AG281" s="341">
        <f t="shared" si="405"/>
        <v>3168029.6928000003</v>
      </c>
      <c r="AH281" s="107">
        <v>1357727.0112000001</v>
      </c>
      <c r="AI281" s="107">
        <v>0</v>
      </c>
      <c r="AJ281" s="341">
        <f t="shared" si="394"/>
        <v>1357727.0112000001</v>
      </c>
      <c r="AK281" s="107">
        <v>0</v>
      </c>
      <c r="AL281" s="107">
        <v>0</v>
      </c>
      <c r="AM281" s="107"/>
      <c r="AN281" s="341">
        <f t="shared" si="406"/>
        <v>0</v>
      </c>
      <c r="AO281" s="107">
        <v>1810302.6816</v>
      </c>
      <c r="AP281" s="107">
        <v>0</v>
      </c>
      <c r="AQ281" s="341">
        <f t="shared" si="395"/>
        <v>1810302.6816</v>
      </c>
      <c r="AR281" s="90">
        <f t="shared" si="396"/>
        <v>0</v>
      </c>
      <c r="AS281" s="55"/>
      <c r="AT281" s="55"/>
    </row>
    <row r="282" spans="2:46" ht="102" customHeight="1" x14ac:dyDescent="0.25">
      <c r="B282" s="124" t="s">
        <v>574</v>
      </c>
      <c r="C282" s="86" t="s">
        <v>885</v>
      </c>
      <c r="D282" s="125"/>
      <c r="E282" s="88" t="s">
        <v>105</v>
      </c>
      <c r="F282" s="46" t="s">
        <v>579</v>
      </c>
      <c r="G282" s="46" t="s">
        <v>509</v>
      </c>
      <c r="H282" s="92">
        <v>2024</v>
      </c>
      <c r="I282" s="92">
        <v>2030</v>
      </c>
      <c r="J282" s="7">
        <v>280046.28000000003</v>
      </c>
      <c r="K282" s="7">
        <v>0</v>
      </c>
      <c r="L282" s="341">
        <f t="shared" si="388"/>
        <v>280046.28000000003</v>
      </c>
      <c r="M282" s="7">
        <v>280046.28000000003</v>
      </c>
      <c r="N282" s="7">
        <v>0</v>
      </c>
      <c r="O282" s="341">
        <f t="shared" si="389"/>
        <v>280046.28000000003</v>
      </c>
      <c r="P282" s="107">
        <v>280046.28000000003</v>
      </c>
      <c r="Q282" s="107">
        <v>0</v>
      </c>
      <c r="R282" s="341">
        <f t="shared" si="390"/>
        <v>280046.28000000003</v>
      </c>
      <c r="S282" s="107">
        <v>280046.28000000003</v>
      </c>
      <c r="T282" s="107">
        <v>0</v>
      </c>
      <c r="U282" s="341">
        <f t="shared" si="391"/>
        <v>280046.28000000003</v>
      </c>
      <c r="V282" s="107">
        <v>280046.28000000003</v>
      </c>
      <c r="W282" s="107">
        <v>0</v>
      </c>
      <c r="X282" s="341">
        <f t="shared" si="392"/>
        <v>280046.28000000003</v>
      </c>
      <c r="Y282" s="107">
        <v>280046.28000000003</v>
      </c>
      <c r="Z282" s="107">
        <v>0</v>
      </c>
      <c r="AA282" s="341">
        <f t="shared" si="403"/>
        <v>280046.28000000003</v>
      </c>
      <c r="AB282" s="107">
        <v>280046.28000000003</v>
      </c>
      <c r="AC282" s="107">
        <v>0</v>
      </c>
      <c r="AD282" s="341">
        <f t="shared" si="404"/>
        <v>280046.28000000003</v>
      </c>
      <c r="AE282" s="107">
        <f t="shared" si="393"/>
        <v>1960323.9600000002</v>
      </c>
      <c r="AF282" s="107">
        <f t="shared" si="393"/>
        <v>0</v>
      </c>
      <c r="AG282" s="341">
        <f t="shared" si="405"/>
        <v>1960323.9600000002</v>
      </c>
      <c r="AH282" s="107">
        <v>840138.84000000008</v>
      </c>
      <c r="AI282" s="107">
        <v>0</v>
      </c>
      <c r="AJ282" s="341">
        <f t="shared" si="394"/>
        <v>840138.84000000008</v>
      </c>
      <c r="AK282" s="107">
        <v>0</v>
      </c>
      <c r="AL282" s="107">
        <v>0</v>
      </c>
      <c r="AM282" s="107"/>
      <c r="AN282" s="341">
        <f t="shared" si="406"/>
        <v>0</v>
      </c>
      <c r="AO282" s="107">
        <v>1120185.1200000001</v>
      </c>
      <c r="AP282" s="107">
        <v>0</v>
      </c>
      <c r="AQ282" s="341">
        <f t="shared" si="395"/>
        <v>1120185.1200000001</v>
      </c>
      <c r="AR282" s="90">
        <f t="shared" si="396"/>
        <v>0</v>
      </c>
      <c r="AS282" s="55"/>
      <c r="AT282" s="55"/>
    </row>
    <row r="283" spans="2:46" ht="102" customHeight="1" x14ac:dyDescent="0.25">
      <c r="B283" s="124" t="s">
        <v>573</v>
      </c>
      <c r="C283" s="86" t="s">
        <v>886</v>
      </c>
      <c r="D283" s="125"/>
      <c r="E283" s="88"/>
      <c r="F283" s="46" t="s">
        <v>580</v>
      </c>
      <c r="G283" s="46"/>
      <c r="H283" s="92">
        <v>2025</v>
      </c>
      <c r="I283" s="92">
        <v>2030</v>
      </c>
      <c r="J283" s="7">
        <v>840000</v>
      </c>
      <c r="K283" s="7">
        <v>0</v>
      </c>
      <c r="L283" s="341">
        <f t="shared" si="388"/>
        <v>840000</v>
      </c>
      <c r="M283" s="7">
        <v>840000</v>
      </c>
      <c r="N283" s="7">
        <v>0</v>
      </c>
      <c r="O283" s="341">
        <f t="shared" si="389"/>
        <v>840000</v>
      </c>
      <c r="P283" s="107">
        <v>840000</v>
      </c>
      <c r="Q283" s="107">
        <v>0</v>
      </c>
      <c r="R283" s="341">
        <f t="shared" si="390"/>
        <v>840000</v>
      </c>
      <c r="S283" s="107">
        <v>840000</v>
      </c>
      <c r="T283" s="107">
        <v>0</v>
      </c>
      <c r="U283" s="341">
        <f t="shared" si="391"/>
        <v>840000</v>
      </c>
      <c r="V283" s="107">
        <v>840000</v>
      </c>
      <c r="W283" s="107">
        <v>0</v>
      </c>
      <c r="X283" s="341">
        <f t="shared" si="392"/>
        <v>840000</v>
      </c>
      <c r="Y283" s="107">
        <v>840000</v>
      </c>
      <c r="Z283" s="107">
        <v>0</v>
      </c>
      <c r="AA283" s="341">
        <f t="shared" si="403"/>
        <v>840000</v>
      </c>
      <c r="AB283" s="107">
        <v>840000</v>
      </c>
      <c r="AC283" s="107">
        <v>0</v>
      </c>
      <c r="AD283" s="341">
        <f t="shared" si="404"/>
        <v>840000</v>
      </c>
      <c r="AE283" s="107">
        <f t="shared" si="393"/>
        <v>5880000</v>
      </c>
      <c r="AF283" s="107">
        <f t="shared" si="393"/>
        <v>0</v>
      </c>
      <c r="AG283" s="341">
        <f t="shared" si="405"/>
        <v>5880000</v>
      </c>
      <c r="AH283" s="107">
        <v>0</v>
      </c>
      <c r="AI283" s="107">
        <v>0</v>
      </c>
      <c r="AJ283" s="341">
        <f t="shared" si="394"/>
        <v>0</v>
      </c>
      <c r="AK283" s="107">
        <v>0</v>
      </c>
      <c r="AL283" s="107">
        <v>0</v>
      </c>
      <c r="AM283" s="107"/>
      <c r="AN283" s="341">
        <f t="shared" si="406"/>
        <v>0</v>
      </c>
      <c r="AO283" s="107">
        <v>0</v>
      </c>
      <c r="AP283" s="107">
        <v>0</v>
      </c>
      <c r="AQ283" s="341">
        <f t="shared" si="395"/>
        <v>0</v>
      </c>
      <c r="AR283" s="90">
        <f t="shared" si="396"/>
        <v>-5880000</v>
      </c>
      <c r="AS283" s="55"/>
      <c r="AT283" s="55"/>
    </row>
    <row r="284" spans="2:46" ht="126" customHeight="1" x14ac:dyDescent="0.25">
      <c r="B284" s="262" t="s">
        <v>32</v>
      </c>
      <c r="C284" s="334" t="s">
        <v>588</v>
      </c>
      <c r="D284" s="263"/>
      <c r="E284" s="235" t="s">
        <v>670</v>
      </c>
      <c r="F284" s="235" t="s">
        <v>590</v>
      </c>
      <c r="G284" s="242"/>
      <c r="H284" s="235">
        <v>2024</v>
      </c>
      <c r="I284" s="235">
        <v>2030</v>
      </c>
      <c r="J284" s="239">
        <f>SUM(J285:J286)</f>
        <v>3871406.46</v>
      </c>
      <c r="K284" s="239">
        <f>SUM(K285:K286)</f>
        <v>0</v>
      </c>
      <c r="L284" s="249">
        <f t="shared" si="388"/>
        <v>3871406.46</v>
      </c>
      <c r="M284" s="239">
        <f>SUM(M285:M286)</f>
        <v>3871406.46</v>
      </c>
      <c r="N284" s="239">
        <f>SUM(N285:N286)</f>
        <v>0</v>
      </c>
      <c r="O284" s="249">
        <f t="shared" si="389"/>
        <v>3871406.46</v>
      </c>
      <c r="P284" s="239">
        <f>SUM(P285:P286)</f>
        <v>3871406.46</v>
      </c>
      <c r="Q284" s="239">
        <f>SUM(Q285:Q286)</f>
        <v>0</v>
      </c>
      <c r="R284" s="249">
        <f t="shared" si="390"/>
        <v>3871406.46</v>
      </c>
      <c r="S284" s="239">
        <f>SUM(S285:S286)</f>
        <v>3871406.46</v>
      </c>
      <c r="T284" s="239">
        <f>SUM(T285:T286)</f>
        <v>0</v>
      </c>
      <c r="U284" s="249">
        <f t="shared" si="391"/>
        <v>3871406.46</v>
      </c>
      <c r="V284" s="239">
        <f>SUM(V285:V286)</f>
        <v>3871406.46</v>
      </c>
      <c r="W284" s="239">
        <f>SUM(W285:W286)</f>
        <v>0</v>
      </c>
      <c r="X284" s="249">
        <f t="shared" si="392"/>
        <v>3871406.46</v>
      </c>
      <c r="Y284" s="249">
        <f>SUM(Y285:Y286)</f>
        <v>3871406.46</v>
      </c>
      <c r="Z284" s="249">
        <f>SUM(Z285:Z286)</f>
        <v>0</v>
      </c>
      <c r="AA284" s="249">
        <f>SUM(Y284:Z284)</f>
        <v>3871406.46</v>
      </c>
      <c r="AB284" s="249">
        <f>SUM(AB285:AB286)</f>
        <v>3871406.46</v>
      </c>
      <c r="AC284" s="249">
        <f>SUM(AC285:AC286)</f>
        <v>0</v>
      </c>
      <c r="AD284" s="249">
        <f>SUM(AB284:AC284)</f>
        <v>3871406.46</v>
      </c>
      <c r="AE284" s="249">
        <f t="shared" si="393"/>
        <v>27099845.220000003</v>
      </c>
      <c r="AF284" s="249">
        <f t="shared" si="393"/>
        <v>0</v>
      </c>
      <c r="AG284" s="249">
        <f>SUM(AE284:AF284)</f>
        <v>27099845.220000003</v>
      </c>
      <c r="AH284" s="239">
        <f>SUM(AH285:AH286)</f>
        <v>11614219.379999999</v>
      </c>
      <c r="AI284" s="239">
        <f>SUM(AI285:AI286)</f>
        <v>0</v>
      </c>
      <c r="AJ284" s="249">
        <f t="shared" si="394"/>
        <v>11614219.379999999</v>
      </c>
      <c r="AK284" s="239">
        <f>SUM(AK285:AK286)</f>
        <v>0</v>
      </c>
      <c r="AL284" s="239">
        <f>SUM(AL285:AL286)</f>
        <v>0</v>
      </c>
      <c r="AM284" s="249"/>
      <c r="AN284" s="249">
        <f>AK284+AL284</f>
        <v>0</v>
      </c>
      <c r="AO284" s="239">
        <f>SUM(AO285:AO286)</f>
        <v>15485625.84</v>
      </c>
      <c r="AP284" s="239">
        <f>SUM(AP285:AP286)</f>
        <v>0</v>
      </c>
      <c r="AQ284" s="249">
        <f t="shared" si="395"/>
        <v>15485625.84</v>
      </c>
      <c r="AR284" s="244">
        <f t="shared" si="396"/>
        <v>0</v>
      </c>
      <c r="AS284" s="55"/>
      <c r="AT284" s="55"/>
    </row>
    <row r="285" spans="2:46" ht="126" customHeight="1" x14ac:dyDescent="0.25">
      <c r="B285" s="222" t="s">
        <v>226</v>
      </c>
      <c r="C285" s="209" t="s">
        <v>589</v>
      </c>
      <c r="D285" s="223"/>
      <c r="E285" s="210" t="s">
        <v>670</v>
      </c>
      <c r="F285" s="207" t="s">
        <v>590</v>
      </c>
      <c r="G285" s="207"/>
      <c r="H285" s="92">
        <v>2024</v>
      </c>
      <c r="I285" s="92">
        <v>2030</v>
      </c>
      <c r="J285" s="7">
        <v>2460727.2599999998</v>
      </c>
      <c r="K285" s="7">
        <v>0</v>
      </c>
      <c r="L285" s="341">
        <f t="shared" si="388"/>
        <v>2460727.2599999998</v>
      </c>
      <c r="M285" s="160">
        <v>2460727.2599999998</v>
      </c>
      <c r="N285" s="7">
        <v>0</v>
      </c>
      <c r="O285" s="347">
        <f t="shared" si="389"/>
        <v>2460727.2599999998</v>
      </c>
      <c r="P285" s="129">
        <v>2460727.2599999998</v>
      </c>
      <c r="Q285" s="7">
        <v>0</v>
      </c>
      <c r="R285" s="347">
        <f t="shared" si="390"/>
        <v>2460727.2599999998</v>
      </c>
      <c r="S285" s="129">
        <v>2460727.2599999998</v>
      </c>
      <c r="T285" s="7">
        <v>0</v>
      </c>
      <c r="U285" s="347">
        <f t="shared" si="391"/>
        <v>2460727.2599999998</v>
      </c>
      <c r="V285" s="107">
        <v>2460727.2599999998</v>
      </c>
      <c r="W285" s="107">
        <v>0</v>
      </c>
      <c r="X285" s="341">
        <f t="shared" si="392"/>
        <v>2460727.2599999998</v>
      </c>
      <c r="Y285" s="107">
        <v>2460727.2599999998</v>
      </c>
      <c r="Z285" s="107">
        <v>0</v>
      </c>
      <c r="AA285" s="341">
        <f t="shared" ref="AA285:AA286" si="407">SUM(Y285:Z285)</f>
        <v>2460727.2599999998</v>
      </c>
      <c r="AB285" s="107">
        <v>2460727.2599999998</v>
      </c>
      <c r="AC285" s="107">
        <v>0</v>
      </c>
      <c r="AD285" s="341">
        <f t="shared" ref="AD285:AD286" si="408">SUM(AB285:AC285)</f>
        <v>2460727.2599999998</v>
      </c>
      <c r="AE285" s="107">
        <f t="shared" si="393"/>
        <v>17225090.82</v>
      </c>
      <c r="AF285" s="107">
        <f t="shared" si="393"/>
        <v>0</v>
      </c>
      <c r="AG285" s="341">
        <f>AE285+AF285</f>
        <v>17225090.82</v>
      </c>
      <c r="AH285" s="107">
        <v>7382181.7799999993</v>
      </c>
      <c r="AI285" s="107">
        <v>0</v>
      </c>
      <c r="AJ285" s="341">
        <f t="shared" si="394"/>
        <v>7382181.7799999993</v>
      </c>
      <c r="AK285" s="107">
        <v>0</v>
      </c>
      <c r="AL285" s="107">
        <v>0</v>
      </c>
      <c r="AM285" s="107"/>
      <c r="AN285" s="341">
        <f t="shared" si="399"/>
        <v>0</v>
      </c>
      <c r="AO285" s="107">
        <v>9842909.0399999991</v>
      </c>
      <c r="AP285" s="107">
        <v>0</v>
      </c>
      <c r="AQ285" s="341">
        <f t="shared" si="395"/>
        <v>9842909.0399999991</v>
      </c>
      <c r="AR285" s="212">
        <f t="shared" si="396"/>
        <v>0</v>
      </c>
      <c r="AS285" s="55"/>
      <c r="AT285" s="55"/>
    </row>
    <row r="286" spans="2:46" ht="102" customHeight="1" x14ac:dyDescent="0.25">
      <c r="B286" s="222" t="s">
        <v>227</v>
      </c>
      <c r="C286" s="86" t="s">
        <v>887</v>
      </c>
      <c r="D286" s="125"/>
      <c r="E286" s="88" t="s">
        <v>670</v>
      </c>
      <c r="F286" s="46" t="s">
        <v>590</v>
      </c>
      <c r="G286" s="46"/>
      <c r="H286" s="92">
        <v>2024</v>
      </c>
      <c r="I286" s="92">
        <v>2030</v>
      </c>
      <c r="J286" s="7">
        <v>1410679.2</v>
      </c>
      <c r="K286" s="7">
        <v>0</v>
      </c>
      <c r="L286" s="341">
        <f t="shared" si="388"/>
        <v>1410679.2</v>
      </c>
      <c r="M286" s="7">
        <v>1410679.2</v>
      </c>
      <c r="N286" s="7">
        <v>0</v>
      </c>
      <c r="O286" s="347">
        <f t="shared" si="389"/>
        <v>1410679.2</v>
      </c>
      <c r="P286" s="107">
        <v>1410679.2</v>
      </c>
      <c r="Q286" s="7">
        <v>0</v>
      </c>
      <c r="R286" s="347">
        <f t="shared" si="390"/>
        <v>1410679.2</v>
      </c>
      <c r="S286" s="107">
        <v>1410679.2</v>
      </c>
      <c r="T286" s="7">
        <v>0</v>
      </c>
      <c r="U286" s="347">
        <f t="shared" si="391"/>
        <v>1410679.2</v>
      </c>
      <c r="V286" s="107">
        <v>1410679.2</v>
      </c>
      <c r="W286" s="107">
        <v>0</v>
      </c>
      <c r="X286" s="341">
        <f t="shared" si="392"/>
        <v>1410679.2</v>
      </c>
      <c r="Y286" s="107">
        <v>1410679.2</v>
      </c>
      <c r="Z286" s="107">
        <v>0</v>
      </c>
      <c r="AA286" s="341">
        <f t="shared" si="407"/>
        <v>1410679.2</v>
      </c>
      <c r="AB286" s="107">
        <v>1410679.2</v>
      </c>
      <c r="AC286" s="107">
        <v>0</v>
      </c>
      <c r="AD286" s="341">
        <f t="shared" si="408"/>
        <v>1410679.2</v>
      </c>
      <c r="AE286" s="107">
        <f t="shared" si="393"/>
        <v>9874754.3999999985</v>
      </c>
      <c r="AF286" s="107">
        <f t="shared" si="393"/>
        <v>0</v>
      </c>
      <c r="AG286" s="341">
        <f>AE286+AF286</f>
        <v>9874754.3999999985</v>
      </c>
      <c r="AH286" s="107">
        <v>4232037.5999999996</v>
      </c>
      <c r="AI286" s="107">
        <v>0</v>
      </c>
      <c r="AJ286" s="341">
        <f t="shared" si="394"/>
        <v>4232037.5999999996</v>
      </c>
      <c r="AK286" s="107">
        <v>0</v>
      </c>
      <c r="AL286" s="107">
        <v>0</v>
      </c>
      <c r="AM286" s="107"/>
      <c r="AN286" s="341">
        <f t="shared" si="399"/>
        <v>0</v>
      </c>
      <c r="AO286" s="107">
        <v>5642716.7999999998</v>
      </c>
      <c r="AP286" s="107">
        <v>0</v>
      </c>
      <c r="AQ286" s="341">
        <f t="shared" si="395"/>
        <v>5642716.7999999998</v>
      </c>
      <c r="AR286" s="212">
        <f t="shared" si="396"/>
        <v>0</v>
      </c>
      <c r="AS286" s="55"/>
      <c r="AT286" s="55"/>
    </row>
    <row r="287" spans="2:46" ht="65.25" customHeight="1" x14ac:dyDescent="0.25">
      <c r="B287" s="269" t="s">
        <v>33</v>
      </c>
      <c r="C287" s="334" t="s">
        <v>591</v>
      </c>
      <c r="D287" s="263"/>
      <c r="E287" s="235" t="s">
        <v>665</v>
      </c>
      <c r="F287" s="289" t="s">
        <v>592</v>
      </c>
      <c r="G287" s="242" t="s">
        <v>291</v>
      </c>
      <c r="H287" s="242">
        <v>2024</v>
      </c>
      <c r="I287" s="242">
        <v>2030</v>
      </c>
      <c r="J287" s="239">
        <f>SUM(J288:J290)</f>
        <v>6624170.580000001</v>
      </c>
      <c r="K287" s="239">
        <f>SUM(K288:K290)</f>
        <v>0</v>
      </c>
      <c r="L287" s="249">
        <f t="shared" si="388"/>
        <v>6624170.580000001</v>
      </c>
      <c r="M287" s="239">
        <f>SUM(M288:M290)</f>
        <v>357475.44</v>
      </c>
      <c r="N287" s="239">
        <f>SUM(N288:N290)</f>
        <v>0</v>
      </c>
      <c r="O287" s="249">
        <f t="shared" si="389"/>
        <v>357475.44</v>
      </c>
      <c r="P287" s="239">
        <f>SUM(P288:P290)</f>
        <v>357475.44</v>
      </c>
      <c r="Q287" s="239">
        <f>SUM(Q288:Q290)</f>
        <v>0</v>
      </c>
      <c r="R287" s="292">
        <f t="shared" si="390"/>
        <v>357475.44</v>
      </c>
      <c r="S287" s="239">
        <f>SUM(S288:S290)</f>
        <v>357475.44</v>
      </c>
      <c r="T287" s="239">
        <f>SUM(T288:T290)</f>
        <v>0</v>
      </c>
      <c r="U287" s="292">
        <f t="shared" si="391"/>
        <v>357475.44</v>
      </c>
      <c r="V287" s="239">
        <f>SUM(V288:V290)</f>
        <v>357475.44</v>
      </c>
      <c r="W287" s="239">
        <f>SUM(W288:W290)</f>
        <v>0</v>
      </c>
      <c r="X287" s="271">
        <f t="shared" si="392"/>
        <v>357475.44</v>
      </c>
      <c r="Y287" s="271">
        <f>SUM(Y288:Y290)</f>
        <v>357475.44</v>
      </c>
      <c r="Z287" s="271">
        <f>SUM(Z288:Z290)</f>
        <v>0</v>
      </c>
      <c r="AA287" s="271">
        <f>SUM(Y287:Z287)</f>
        <v>357475.44</v>
      </c>
      <c r="AB287" s="271">
        <f>SUM(AB288:AB290)</f>
        <v>357475.44</v>
      </c>
      <c r="AC287" s="271">
        <f>SUM(AC288:AC290)</f>
        <v>0</v>
      </c>
      <c r="AD287" s="271">
        <f>SUM(AB287:AC287)</f>
        <v>357475.44</v>
      </c>
      <c r="AE287" s="271">
        <f t="shared" si="393"/>
        <v>8769023.2200000025</v>
      </c>
      <c r="AF287" s="271">
        <f t="shared" si="393"/>
        <v>0</v>
      </c>
      <c r="AG287" s="271">
        <f>SUM(AE287:AF287)</f>
        <v>8769023.2200000025</v>
      </c>
      <c r="AH287" s="239">
        <f>SUM(AH288:AH290)</f>
        <v>1207121.46</v>
      </c>
      <c r="AI287" s="239">
        <f>SUM(AI288:AI290)</f>
        <v>0</v>
      </c>
      <c r="AJ287" s="271">
        <f t="shared" si="394"/>
        <v>1207121.46</v>
      </c>
      <c r="AK287" s="239">
        <f>SUM(AK288:AK290)</f>
        <v>6132000</v>
      </c>
      <c r="AL287" s="239">
        <f>SUM(AL288:AL290)</f>
        <v>0</v>
      </c>
      <c r="AM287" s="271"/>
      <c r="AN287" s="271">
        <f>AK287+AL287</f>
        <v>6132000</v>
      </c>
      <c r="AO287" s="239">
        <f>SUM(AO288:AO290)</f>
        <v>1429901.76</v>
      </c>
      <c r="AP287" s="239">
        <f>SUM(AP288:AP290)</f>
        <v>0</v>
      </c>
      <c r="AQ287" s="271">
        <f t="shared" si="395"/>
        <v>1429901.76</v>
      </c>
      <c r="AR287" s="293">
        <f t="shared" si="396"/>
        <v>0</v>
      </c>
      <c r="AS287" s="55"/>
      <c r="AT287" s="55"/>
    </row>
    <row r="288" spans="2:46" ht="65.25" customHeight="1" x14ac:dyDescent="0.25">
      <c r="B288" s="71" t="s">
        <v>228</v>
      </c>
      <c r="C288" s="86" t="s">
        <v>888</v>
      </c>
      <c r="D288" s="125"/>
      <c r="E288" s="88" t="s">
        <v>665</v>
      </c>
      <c r="F288" s="152" t="s">
        <v>592</v>
      </c>
      <c r="G288" s="46" t="s">
        <v>291</v>
      </c>
      <c r="H288" s="92">
        <v>2024</v>
      </c>
      <c r="I288" s="92">
        <v>2024</v>
      </c>
      <c r="J288" s="7">
        <v>4800000</v>
      </c>
      <c r="K288" s="7">
        <v>0</v>
      </c>
      <c r="L288" s="341">
        <f t="shared" si="388"/>
        <v>4800000</v>
      </c>
      <c r="M288" s="7">
        <v>0</v>
      </c>
      <c r="N288" s="7">
        <v>0</v>
      </c>
      <c r="O288" s="341">
        <f t="shared" si="389"/>
        <v>0</v>
      </c>
      <c r="P288" s="107">
        <v>0</v>
      </c>
      <c r="Q288" s="107">
        <v>0</v>
      </c>
      <c r="R288" s="341">
        <f t="shared" si="390"/>
        <v>0</v>
      </c>
      <c r="S288" s="107">
        <v>0</v>
      </c>
      <c r="T288" s="107">
        <v>0</v>
      </c>
      <c r="U288" s="341">
        <f t="shared" si="391"/>
        <v>0</v>
      </c>
      <c r="V288" s="107">
        <v>0</v>
      </c>
      <c r="W288" s="107">
        <v>0</v>
      </c>
      <c r="X288" s="341">
        <f t="shared" si="392"/>
        <v>0</v>
      </c>
      <c r="Y288" s="107">
        <v>0</v>
      </c>
      <c r="Z288" s="107">
        <v>0</v>
      </c>
      <c r="AA288" s="341">
        <f t="shared" ref="AA288:AA290" si="409">SUM(Y288:Z288)</f>
        <v>0</v>
      </c>
      <c r="AB288" s="107">
        <v>0</v>
      </c>
      <c r="AC288" s="107">
        <v>0</v>
      </c>
      <c r="AD288" s="341">
        <f t="shared" ref="AD288:AD290" si="410">SUM(AB288:AC288)</f>
        <v>0</v>
      </c>
      <c r="AE288" s="107">
        <f t="shared" si="393"/>
        <v>4800000</v>
      </c>
      <c r="AF288" s="107">
        <f t="shared" si="393"/>
        <v>0</v>
      </c>
      <c r="AG288" s="341">
        <f>AE288+AF288</f>
        <v>4800000</v>
      </c>
      <c r="AH288" s="107">
        <v>0</v>
      </c>
      <c r="AI288" s="107">
        <v>0</v>
      </c>
      <c r="AJ288" s="341">
        <f t="shared" si="394"/>
        <v>0</v>
      </c>
      <c r="AK288" s="107">
        <v>4800000</v>
      </c>
      <c r="AL288" s="107">
        <v>0</v>
      </c>
      <c r="AM288" s="107"/>
      <c r="AN288" s="341">
        <f t="shared" ref="AN288:AN290" si="411">AK288+AL288</f>
        <v>4800000</v>
      </c>
      <c r="AO288" s="107">
        <v>0</v>
      </c>
      <c r="AP288" s="107">
        <v>0</v>
      </c>
      <c r="AQ288" s="341">
        <f t="shared" si="395"/>
        <v>0</v>
      </c>
      <c r="AR288" s="212">
        <f>SUM(AQ288+AN288+AJ288)-AG288</f>
        <v>0</v>
      </c>
      <c r="AS288" s="55"/>
      <c r="AT288" s="55"/>
    </row>
    <row r="289" spans="2:46" ht="65.25" customHeight="1" x14ac:dyDescent="0.25">
      <c r="B289" s="71" t="s">
        <v>582</v>
      </c>
      <c r="C289" s="86" t="s">
        <v>889</v>
      </c>
      <c r="D289" s="125"/>
      <c r="E289" s="88" t="s">
        <v>665</v>
      </c>
      <c r="F289" s="152" t="s">
        <v>592</v>
      </c>
      <c r="G289" s="46" t="s">
        <v>291</v>
      </c>
      <c r="H289" s="92">
        <v>2024</v>
      </c>
      <c r="I289" s="92">
        <v>2024</v>
      </c>
      <c r="J289" s="7">
        <v>1466695.1400000001</v>
      </c>
      <c r="K289" s="7">
        <v>0</v>
      </c>
      <c r="L289" s="341">
        <f t="shared" si="388"/>
        <v>1466695.1400000001</v>
      </c>
      <c r="M289" s="7">
        <v>0</v>
      </c>
      <c r="N289" s="7">
        <v>0</v>
      </c>
      <c r="O289" s="341">
        <f t="shared" si="389"/>
        <v>0</v>
      </c>
      <c r="P289" s="107">
        <v>0</v>
      </c>
      <c r="Q289" s="107">
        <v>0</v>
      </c>
      <c r="R289" s="341">
        <f t="shared" si="390"/>
        <v>0</v>
      </c>
      <c r="S289" s="107">
        <v>0</v>
      </c>
      <c r="T289" s="107">
        <v>0</v>
      </c>
      <c r="U289" s="341">
        <f t="shared" si="391"/>
        <v>0</v>
      </c>
      <c r="V289" s="107">
        <v>0</v>
      </c>
      <c r="W289" s="107">
        <v>0</v>
      </c>
      <c r="X289" s="341">
        <f t="shared" si="392"/>
        <v>0</v>
      </c>
      <c r="Y289" s="107">
        <v>0</v>
      </c>
      <c r="Z289" s="107">
        <v>0</v>
      </c>
      <c r="AA289" s="341">
        <f t="shared" si="409"/>
        <v>0</v>
      </c>
      <c r="AB289" s="107">
        <v>0</v>
      </c>
      <c r="AC289" s="107">
        <v>0</v>
      </c>
      <c r="AD289" s="341">
        <f t="shared" si="410"/>
        <v>0</v>
      </c>
      <c r="AE289" s="107">
        <f t="shared" ref="AE289:AF295" si="412">J289+M289+P289+S289+V289+Y289+AB289</f>
        <v>1466695.1400000001</v>
      </c>
      <c r="AF289" s="107">
        <f t="shared" si="412"/>
        <v>0</v>
      </c>
      <c r="AG289" s="341">
        <f t="shared" ref="AG289:AG290" si="413">AE289+AF289</f>
        <v>1466695.1400000001</v>
      </c>
      <c r="AH289" s="107">
        <v>134695.14000000001</v>
      </c>
      <c r="AI289" s="107">
        <v>0</v>
      </c>
      <c r="AJ289" s="341">
        <f t="shared" si="394"/>
        <v>134695.14000000001</v>
      </c>
      <c r="AK289" s="107">
        <v>1332000</v>
      </c>
      <c r="AL289" s="107">
        <v>0</v>
      </c>
      <c r="AM289" s="107"/>
      <c r="AN289" s="341">
        <f t="shared" si="411"/>
        <v>1332000</v>
      </c>
      <c r="AO289" s="107">
        <v>0</v>
      </c>
      <c r="AP289" s="107">
        <v>0</v>
      </c>
      <c r="AQ289" s="341">
        <f t="shared" si="395"/>
        <v>0</v>
      </c>
      <c r="AR289" s="212">
        <f t="shared" si="396"/>
        <v>0</v>
      </c>
      <c r="AS289" s="55"/>
      <c r="AT289" s="55"/>
    </row>
    <row r="290" spans="2:46" ht="65.25" customHeight="1" x14ac:dyDescent="0.25">
      <c r="B290" s="71" t="s">
        <v>583</v>
      </c>
      <c r="C290" s="86" t="s">
        <v>890</v>
      </c>
      <c r="D290" s="125"/>
      <c r="E290" s="88" t="s">
        <v>665</v>
      </c>
      <c r="F290" s="152" t="s">
        <v>592</v>
      </c>
      <c r="G290" s="46"/>
      <c r="H290" s="92">
        <v>2024</v>
      </c>
      <c r="I290" s="92">
        <v>2030</v>
      </c>
      <c r="J290" s="7">
        <v>357475.44</v>
      </c>
      <c r="K290" s="7">
        <v>0</v>
      </c>
      <c r="L290" s="341">
        <f t="shared" si="388"/>
        <v>357475.44</v>
      </c>
      <c r="M290" s="7">
        <v>357475.44</v>
      </c>
      <c r="N290" s="7">
        <v>0</v>
      </c>
      <c r="O290" s="341">
        <f t="shared" si="389"/>
        <v>357475.44</v>
      </c>
      <c r="P290" s="107">
        <v>357475.44</v>
      </c>
      <c r="Q290" s="107">
        <v>0</v>
      </c>
      <c r="R290" s="341">
        <f t="shared" si="390"/>
        <v>357475.44</v>
      </c>
      <c r="S290" s="107">
        <v>357475.44</v>
      </c>
      <c r="T290" s="107">
        <v>0</v>
      </c>
      <c r="U290" s="341">
        <f t="shared" si="391"/>
        <v>357475.44</v>
      </c>
      <c r="V290" s="107">
        <v>357475.44</v>
      </c>
      <c r="W290" s="107">
        <v>0</v>
      </c>
      <c r="X290" s="341">
        <f t="shared" si="392"/>
        <v>357475.44</v>
      </c>
      <c r="Y290" s="107">
        <v>357475.44</v>
      </c>
      <c r="Z290" s="107">
        <v>0</v>
      </c>
      <c r="AA290" s="341">
        <f t="shared" si="409"/>
        <v>357475.44</v>
      </c>
      <c r="AB290" s="107">
        <v>357475.44</v>
      </c>
      <c r="AC290" s="107">
        <v>0</v>
      </c>
      <c r="AD290" s="341">
        <f t="shared" si="410"/>
        <v>357475.44</v>
      </c>
      <c r="AE290" s="107">
        <f t="shared" si="412"/>
        <v>2502328.08</v>
      </c>
      <c r="AF290" s="107">
        <f t="shared" si="412"/>
        <v>0</v>
      </c>
      <c r="AG290" s="341">
        <f t="shared" si="413"/>
        <v>2502328.08</v>
      </c>
      <c r="AH290" s="107">
        <v>1072426.32</v>
      </c>
      <c r="AI290" s="107">
        <v>0</v>
      </c>
      <c r="AJ290" s="341">
        <f t="shared" si="394"/>
        <v>1072426.32</v>
      </c>
      <c r="AK290" s="107">
        <v>0</v>
      </c>
      <c r="AL290" s="107">
        <v>0</v>
      </c>
      <c r="AM290" s="107"/>
      <c r="AN290" s="341">
        <f t="shared" si="411"/>
        <v>0</v>
      </c>
      <c r="AO290" s="107">
        <v>1429901.76</v>
      </c>
      <c r="AP290" s="107">
        <v>0</v>
      </c>
      <c r="AQ290" s="341">
        <f t="shared" si="395"/>
        <v>1429901.76</v>
      </c>
      <c r="AR290" s="212">
        <f t="shared" si="396"/>
        <v>0</v>
      </c>
      <c r="AS290" s="55"/>
      <c r="AT290" s="55"/>
    </row>
    <row r="291" spans="2:46" ht="65.25" customHeight="1" x14ac:dyDescent="0.25">
      <c r="B291" s="269" t="s">
        <v>581</v>
      </c>
      <c r="C291" s="334" t="s">
        <v>891</v>
      </c>
      <c r="D291" s="263"/>
      <c r="E291" s="235" t="s">
        <v>667</v>
      </c>
      <c r="F291" s="289" t="s">
        <v>593</v>
      </c>
      <c r="G291" s="242" t="s">
        <v>595</v>
      </c>
      <c r="H291" s="235">
        <v>2028</v>
      </c>
      <c r="I291" s="235">
        <v>2030</v>
      </c>
      <c r="J291" s="239">
        <f>SUM(J292:J295)</f>
        <v>0</v>
      </c>
      <c r="K291" s="239">
        <f>SUM(K292:K295)</f>
        <v>0</v>
      </c>
      <c r="L291" s="249">
        <f>SUM(J291:K291)</f>
        <v>0</v>
      </c>
      <c r="M291" s="239">
        <f>SUM(M292:M295)</f>
        <v>0</v>
      </c>
      <c r="N291" s="239">
        <f>SUM(N292:N295)</f>
        <v>0</v>
      </c>
      <c r="O291" s="249">
        <f>SUM(M291:N291)</f>
        <v>0</v>
      </c>
      <c r="P291" s="249">
        <f>SUM(P292:P295)</f>
        <v>0</v>
      </c>
      <c r="Q291" s="249">
        <f>SUM(Q292:Q295)</f>
        <v>0</v>
      </c>
      <c r="R291" s="249">
        <f>SUM(P291:Q291)</f>
        <v>0</v>
      </c>
      <c r="S291" s="249">
        <f>SUM(S292:S295)</f>
        <v>0</v>
      </c>
      <c r="T291" s="249">
        <f>SUM(T292:T295)</f>
        <v>0</v>
      </c>
      <c r="U291" s="249">
        <f>SUM(S291:T291)</f>
        <v>0</v>
      </c>
      <c r="V291" s="249">
        <f>SUM(V292:V295)</f>
        <v>6934569.3600000003</v>
      </c>
      <c r="W291" s="249">
        <f>SUM(W292:W295)</f>
        <v>0</v>
      </c>
      <c r="X291" s="249">
        <f>SUM(V291:W291)</f>
        <v>6934569.3600000003</v>
      </c>
      <c r="Y291" s="249">
        <f>SUM(Y292:Y295)</f>
        <v>9023034.7800000012</v>
      </c>
      <c r="Z291" s="249">
        <f>SUM(Z292:Z295)</f>
        <v>0</v>
      </c>
      <c r="AA291" s="249">
        <f>SUM(Y291:Z291)</f>
        <v>9023034.7800000012</v>
      </c>
      <c r="AB291" s="249">
        <f>SUM(AB292:AB295)</f>
        <v>4530215.9000000004</v>
      </c>
      <c r="AC291" s="249">
        <f>SUM(AC292:AC295)</f>
        <v>0</v>
      </c>
      <c r="AD291" s="249">
        <f>SUM(AB291:AC291)</f>
        <v>4530215.9000000004</v>
      </c>
      <c r="AE291" s="249">
        <f t="shared" si="412"/>
        <v>20487820.039999999</v>
      </c>
      <c r="AF291" s="249">
        <f t="shared" si="412"/>
        <v>0</v>
      </c>
      <c r="AG291" s="249">
        <f>SUM(AE291:AF291)</f>
        <v>20487820.039999999</v>
      </c>
      <c r="AH291" s="249">
        <f>SUM(AH292:AH295)</f>
        <v>0</v>
      </c>
      <c r="AI291" s="249">
        <f>SUM(AI292:AI295)</f>
        <v>0</v>
      </c>
      <c r="AJ291" s="249">
        <f>SUM(AH291:AI291)</f>
        <v>0</v>
      </c>
      <c r="AK291" s="249">
        <f>SUM(AK292:AK295)</f>
        <v>0</v>
      </c>
      <c r="AL291" s="249">
        <f>SUM(AL292:AL295)</f>
        <v>0</v>
      </c>
      <c r="AM291" s="249"/>
      <c r="AN291" s="249">
        <f>AK291+AL291</f>
        <v>0</v>
      </c>
      <c r="AO291" s="249">
        <f>SUM(AO292:AO295)</f>
        <v>19287820.039999999</v>
      </c>
      <c r="AP291" s="249">
        <f>SUM(AP292:AP295)</f>
        <v>0</v>
      </c>
      <c r="AQ291" s="249">
        <f>SUM(AO291:AP291)</f>
        <v>19287820.039999999</v>
      </c>
      <c r="AR291" s="267">
        <f t="shared" si="396"/>
        <v>-1200000</v>
      </c>
      <c r="AS291" s="55"/>
      <c r="AT291" s="55"/>
    </row>
    <row r="292" spans="2:46" ht="94.9" customHeight="1" x14ac:dyDescent="0.25">
      <c r="B292" s="71" t="s">
        <v>584</v>
      </c>
      <c r="C292" s="86" t="s">
        <v>892</v>
      </c>
      <c r="D292" s="125"/>
      <c r="E292" s="88" t="s">
        <v>105</v>
      </c>
      <c r="F292" s="152" t="s">
        <v>593</v>
      </c>
      <c r="G292" s="46" t="s">
        <v>595</v>
      </c>
      <c r="H292" s="92">
        <v>2028</v>
      </c>
      <c r="I292" s="92">
        <v>2030</v>
      </c>
      <c r="J292" s="7">
        <v>0</v>
      </c>
      <c r="K292" s="7">
        <v>0</v>
      </c>
      <c r="L292" s="341">
        <f t="shared" ref="L292:L295" si="414">SUM(J292:K292)</f>
        <v>0</v>
      </c>
      <c r="M292" s="7">
        <v>0</v>
      </c>
      <c r="N292" s="7">
        <v>0</v>
      </c>
      <c r="O292" s="341">
        <f t="shared" ref="O292:O295" si="415">SUM(M292:N292)</f>
        <v>0</v>
      </c>
      <c r="P292" s="107">
        <v>0</v>
      </c>
      <c r="Q292" s="107">
        <v>0</v>
      </c>
      <c r="R292" s="341">
        <f t="shared" ref="R292:R295" si="416">SUM(P292:Q292)</f>
        <v>0</v>
      </c>
      <c r="S292" s="107">
        <v>0</v>
      </c>
      <c r="T292" s="107">
        <v>0</v>
      </c>
      <c r="U292" s="341">
        <f t="shared" ref="U292:U295" si="417">SUM(S292:T292)</f>
        <v>0</v>
      </c>
      <c r="V292" s="107">
        <v>6934569.3600000003</v>
      </c>
      <c r="W292" s="107">
        <v>0</v>
      </c>
      <c r="X292" s="341">
        <f t="shared" ref="X292:X295" si="418">SUM(V292:W292)</f>
        <v>6934569.3600000003</v>
      </c>
      <c r="Y292" s="107">
        <v>5526887.2800000003</v>
      </c>
      <c r="Z292" s="107">
        <v>0</v>
      </c>
      <c r="AA292" s="341">
        <f t="shared" ref="AA292:AA295" si="419">SUM(Y292:Z292)</f>
        <v>5526887.2800000003</v>
      </c>
      <c r="AB292" s="107">
        <v>0</v>
      </c>
      <c r="AC292" s="107">
        <v>0</v>
      </c>
      <c r="AD292" s="341">
        <f t="shared" ref="AD292:AD295" si="420">SUM(AB292:AC292)</f>
        <v>0</v>
      </c>
      <c r="AE292" s="107">
        <f t="shared" si="412"/>
        <v>12461456.640000001</v>
      </c>
      <c r="AF292" s="107">
        <f t="shared" si="412"/>
        <v>0</v>
      </c>
      <c r="AG292" s="341">
        <f t="shared" ref="AG292:AG295" si="421">SUM(AE292:AF292)</f>
        <v>12461456.640000001</v>
      </c>
      <c r="AH292" s="107">
        <v>0</v>
      </c>
      <c r="AI292" s="107">
        <v>0</v>
      </c>
      <c r="AJ292" s="341">
        <f t="shared" ref="AJ292:AJ295" si="422">SUM(AH292:AI292)</f>
        <v>0</v>
      </c>
      <c r="AK292" s="107">
        <v>0</v>
      </c>
      <c r="AL292" s="107">
        <v>0</v>
      </c>
      <c r="AM292" s="107"/>
      <c r="AN292" s="341">
        <f t="shared" ref="AN292:AN295" si="423">AK292+AL292</f>
        <v>0</v>
      </c>
      <c r="AO292" s="107">
        <v>11261456.640000001</v>
      </c>
      <c r="AP292" s="107">
        <v>0</v>
      </c>
      <c r="AQ292" s="341">
        <f t="shared" ref="AQ292:AQ295" si="424">SUM(AO292:AP292)</f>
        <v>11261456.640000001</v>
      </c>
      <c r="AR292" s="212">
        <f t="shared" si="396"/>
        <v>-1200000</v>
      </c>
      <c r="AS292" s="55"/>
      <c r="AT292" s="55"/>
    </row>
    <row r="293" spans="2:46" ht="65.25" customHeight="1" x14ac:dyDescent="0.25">
      <c r="B293" s="71" t="s">
        <v>585</v>
      </c>
      <c r="C293" s="86" t="s">
        <v>596</v>
      </c>
      <c r="D293" s="125"/>
      <c r="E293" s="88" t="s">
        <v>105</v>
      </c>
      <c r="F293" s="152" t="s">
        <v>79</v>
      </c>
      <c r="G293" s="46" t="s">
        <v>576</v>
      </c>
      <c r="H293" s="92">
        <v>2028</v>
      </c>
      <c r="I293" s="92">
        <v>2030</v>
      </c>
      <c r="J293" s="7">
        <v>0</v>
      </c>
      <c r="K293" s="7">
        <v>0</v>
      </c>
      <c r="L293" s="341">
        <f t="shared" si="414"/>
        <v>0</v>
      </c>
      <c r="M293" s="7">
        <v>0</v>
      </c>
      <c r="N293" s="7">
        <v>0</v>
      </c>
      <c r="O293" s="341">
        <f t="shared" si="415"/>
        <v>0</v>
      </c>
      <c r="P293" s="107">
        <v>0</v>
      </c>
      <c r="Q293" s="107">
        <v>0</v>
      </c>
      <c r="R293" s="341">
        <f t="shared" si="416"/>
        <v>0</v>
      </c>
      <c r="S293" s="107">
        <v>0</v>
      </c>
      <c r="T293" s="107">
        <v>0</v>
      </c>
      <c r="U293" s="341">
        <f t="shared" si="417"/>
        <v>0</v>
      </c>
      <c r="V293" s="107">
        <v>0</v>
      </c>
      <c r="W293" s="107">
        <v>0</v>
      </c>
      <c r="X293" s="341">
        <f t="shared" si="418"/>
        <v>0</v>
      </c>
      <c r="Y293" s="107">
        <v>354000</v>
      </c>
      <c r="Z293" s="107">
        <v>0</v>
      </c>
      <c r="AA293" s="341">
        <f t="shared" si="419"/>
        <v>354000</v>
      </c>
      <c r="AB293" s="107">
        <v>215000</v>
      </c>
      <c r="AC293" s="107">
        <v>0</v>
      </c>
      <c r="AD293" s="341">
        <f t="shared" si="420"/>
        <v>215000</v>
      </c>
      <c r="AE293" s="107">
        <f t="shared" si="412"/>
        <v>569000</v>
      </c>
      <c r="AF293" s="107">
        <f t="shared" si="412"/>
        <v>0</v>
      </c>
      <c r="AG293" s="341">
        <f t="shared" si="421"/>
        <v>569000</v>
      </c>
      <c r="AH293" s="107">
        <v>0</v>
      </c>
      <c r="AI293" s="107">
        <v>0</v>
      </c>
      <c r="AJ293" s="341">
        <f t="shared" si="422"/>
        <v>0</v>
      </c>
      <c r="AK293" s="107">
        <v>0</v>
      </c>
      <c r="AL293" s="107">
        <v>0</v>
      </c>
      <c r="AM293" s="107"/>
      <c r="AN293" s="341">
        <f t="shared" si="423"/>
        <v>0</v>
      </c>
      <c r="AO293" s="107">
        <v>569000</v>
      </c>
      <c r="AP293" s="107">
        <v>0</v>
      </c>
      <c r="AQ293" s="341">
        <f t="shared" si="424"/>
        <v>569000</v>
      </c>
      <c r="AR293" s="212">
        <f t="shared" si="396"/>
        <v>0</v>
      </c>
      <c r="AS293" s="55"/>
      <c r="AT293" s="55"/>
    </row>
    <row r="294" spans="2:46" ht="65.25" customHeight="1" x14ac:dyDescent="0.25">
      <c r="B294" s="71" t="s">
        <v>586</v>
      </c>
      <c r="C294" s="86" t="s">
        <v>893</v>
      </c>
      <c r="D294" s="125"/>
      <c r="E294" s="88" t="s">
        <v>105</v>
      </c>
      <c r="F294" s="152" t="s">
        <v>79</v>
      </c>
      <c r="G294" s="46"/>
      <c r="H294" s="92">
        <v>2028</v>
      </c>
      <c r="I294" s="92">
        <v>2030</v>
      </c>
      <c r="J294" s="7">
        <v>0</v>
      </c>
      <c r="K294" s="7">
        <v>0</v>
      </c>
      <c r="L294" s="341">
        <f t="shared" si="414"/>
        <v>0</v>
      </c>
      <c r="M294" s="7">
        <v>0</v>
      </c>
      <c r="N294" s="7">
        <v>0</v>
      </c>
      <c r="O294" s="341">
        <f t="shared" si="415"/>
        <v>0</v>
      </c>
      <c r="P294" s="107">
        <v>0</v>
      </c>
      <c r="Q294" s="107">
        <v>0</v>
      </c>
      <c r="R294" s="341">
        <f t="shared" si="416"/>
        <v>0</v>
      </c>
      <c r="S294" s="107">
        <v>0</v>
      </c>
      <c r="T294" s="107">
        <v>0</v>
      </c>
      <c r="U294" s="341">
        <f t="shared" si="417"/>
        <v>0</v>
      </c>
      <c r="V294" s="107">
        <v>0</v>
      </c>
      <c r="W294" s="107">
        <v>0</v>
      </c>
      <c r="X294" s="341">
        <f t="shared" si="418"/>
        <v>0</v>
      </c>
      <c r="Y294" s="107">
        <v>3142147.5</v>
      </c>
      <c r="Z294" s="107">
        <v>0</v>
      </c>
      <c r="AA294" s="341">
        <f t="shared" si="419"/>
        <v>3142147.5</v>
      </c>
      <c r="AB294" s="107">
        <v>3142147.5</v>
      </c>
      <c r="AC294" s="107">
        <v>0</v>
      </c>
      <c r="AD294" s="341">
        <f t="shared" si="420"/>
        <v>3142147.5</v>
      </c>
      <c r="AE294" s="107">
        <f t="shared" si="412"/>
        <v>6284295</v>
      </c>
      <c r="AF294" s="107">
        <f t="shared" si="412"/>
        <v>0</v>
      </c>
      <c r="AG294" s="341">
        <f t="shared" si="421"/>
        <v>6284295</v>
      </c>
      <c r="AH294" s="107">
        <v>0</v>
      </c>
      <c r="AI294" s="107">
        <v>0</v>
      </c>
      <c r="AJ294" s="341">
        <f t="shared" si="422"/>
        <v>0</v>
      </c>
      <c r="AK294" s="107">
        <v>0</v>
      </c>
      <c r="AL294" s="107">
        <v>0</v>
      </c>
      <c r="AM294" s="107"/>
      <c r="AN294" s="341">
        <f t="shared" si="423"/>
        <v>0</v>
      </c>
      <c r="AO294" s="107">
        <v>6284295</v>
      </c>
      <c r="AP294" s="107">
        <v>0</v>
      </c>
      <c r="AQ294" s="341">
        <f t="shared" si="424"/>
        <v>6284295</v>
      </c>
      <c r="AR294" s="212">
        <f t="shared" si="396"/>
        <v>0</v>
      </c>
      <c r="AS294" s="55"/>
      <c r="AT294" s="55"/>
    </row>
    <row r="295" spans="2:46" ht="65.25" customHeight="1" x14ac:dyDescent="0.25">
      <c r="B295" s="71" t="s">
        <v>587</v>
      </c>
      <c r="C295" s="86" t="s">
        <v>894</v>
      </c>
      <c r="D295" s="125"/>
      <c r="E295" s="88" t="s">
        <v>666</v>
      </c>
      <c r="F295" s="152" t="s">
        <v>594</v>
      </c>
      <c r="G295" s="46"/>
      <c r="H295" s="92">
        <v>2028</v>
      </c>
      <c r="I295" s="92">
        <v>2030</v>
      </c>
      <c r="J295" s="7">
        <v>0</v>
      </c>
      <c r="K295" s="7">
        <v>0</v>
      </c>
      <c r="L295" s="341">
        <f t="shared" si="414"/>
        <v>0</v>
      </c>
      <c r="M295" s="7">
        <v>0</v>
      </c>
      <c r="N295" s="7">
        <v>0</v>
      </c>
      <c r="O295" s="341">
        <f t="shared" si="415"/>
        <v>0</v>
      </c>
      <c r="P295" s="107">
        <v>0</v>
      </c>
      <c r="Q295" s="107">
        <v>0</v>
      </c>
      <c r="R295" s="341">
        <f t="shared" si="416"/>
        <v>0</v>
      </c>
      <c r="S295" s="107">
        <v>0</v>
      </c>
      <c r="T295" s="107">
        <v>0</v>
      </c>
      <c r="U295" s="341">
        <f t="shared" si="417"/>
        <v>0</v>
      </c>
      <c r="V295" s="107">
        <v>0</v>
      </c>
      <c r="W295" s="107">
        <v>0</v>
      </c>
      <c r="X295" s="341">
        <f t="shared" si="418"/>
        <v>0</v>
      </c>
      <c r="Y295" s="107">
        <v>0</v>
      </c>
      <c r="Z295" s="107">
        <v>0</v>
      </c>
      <c r="AA295" s="341">
        <f t="shared" si="419"/>
        <v>0</v>
      </c>
      <c r="AB295" s="107">
        <v>1173068.3999999999</v>
      </c>
      <c r="AC295" s="107">
        <v>0</v>
      </c>
      <c r="AD295" s="341">
        <f t="shared" si="420"/>
        <v>1173068.3999999999</v>
      </c>
      <c r="AE295" s="107">
        <f t="shared" si="412"/>
        <v>1173068.3999999999</v>
      </c>
      <c r="AF295" s="107">
        <f t="shared" si="412"/>
        <v>0</v>
      </c>
      <c r="AG295" s="341">
        <f t="shared" si="421"/>
        <v>1173068.3999999999</v>
      </c>
      <c r="AH295" s="107">
        <v>0</v>
      </c>
      <c r="AI295" s="107">
        <v>0</v>
      </c>
      <c r="AJ295" s="341">
        <f t="shared" si="422"/>
        <v>0</v>
      </c>
      <c r="AK295" s="107">
        <v>0</v>
      </c>
      <c r="AL295" s="107">
        <v>0</v>
      </c>
      <c r="AM295" s="107"/>
      <c r="AN295" s="341">
        <f t="shared" si="423"/>
        <v>0</v>
      </c>
      <c r="AO295" s="107">
        <v>1173068.3999999999</v>
      </c>
      <c r="AP295" s="107">
        <v>0</v>
      </c>
      <c r="AQ295" s="341">
        <f t="shared" si="424"/>
        <v>1173068.3999999999</v>
      </c>
      <c r="AR295" s="212">
        <f t="shared" si="396"/>
        <v>0</v>
      </c>
      <c r="AS295" s="55"/>
      <c r="AT295" s="55"/>
    </row>
    <row r="296" spans="2:46" s="4" customFormat="1" ht="54" customHeight="1" x14ac:dyDescent="0.2">
      <c r="B296" s="266"/>
      <c r="C296" s="303" t="s">
        <v>34</v>
      </c>
      <c r="D296" s="283"/>
      <c r="E296" s="283"/>
      <c r="F296" s="266"/>
      <c r="G296" s="266"/>
      <c r="H296" s="266"/>
      <c r="I296" s="266"/>
      <c r="J296" s="304">
        <f>J291+J287+J284+J277+J273</f>
        <v>14706640.512000002</v>
      </c>
      <c r="K296" s="304">
        <f t="shared" ref="K296:AQ296" si="425">K291+K287+K284+K277+K273</f>
        <v>0</v>
      </c>
      <c r="L296" s="304">
        <f t="shared" si="425"/>
        <v>14706640.512000002</v>
      </c>
      <c r="M296" s="304">
        <f t="shared" si="425"/>
        <v>6629642.6904000007</v>
      </c>
      <c r="N296" s="304">
        <f t="shared" si="425"/>
        <v>0</v>
      </c>
      <c r="O296" s="304">
        <f t="shared" si="425"/>
        <v>6629642.6904000007</v>
      </c>
      <c r="P296" s="304">
        <f t="shared" si="425"/>
        <v>6629642.6904000007</v>
      </c>
      <c r="Q296" s="304">
        <f t="shared" si="425"/>
        <v>0</v>
      </c>
      <c r="R296" s="304">
        <f t="shared" si="425"/>
        <v>6629642.6904000007</v>
      </c>
      <c r="S296" s="304">
        <f t="shared" si="425"/>
        <v>6629642.6904000007</v>
      </c>
      <c r="T296" s="304">
        <f t="shared" si="425"/>
        <v>0</v>
      </c>
      <c r="U296" s="304">
        <f t="shared" si="425"/>
        <v>6629642.6904000007</v>
      </c>
      <c r="V296" s="304">
        <f t="shared" si="425"/>
        <v>13564212.050400002</v>
      </c>
      <c r="W296" s="304">
        <f t="shared" si="425"/>
        <v>0</v>
      </c>
      <c r="X296" s="304">
        <f t="shared" si="425"/>
        <v>13564212.050400002</v>
      </c>
      <c r="Y296" s="304">
        <f t="shared" si="425"/>
        <v>15652677.4704</v>
      </c>
      <c r="Z296" s="304">
        <f t="shared" si="425"/>
        <v>0</v>
      </c>
      <c r="AA296" s="304">
        <f t="shared" si="425"/>
        <v>15652677.4704</v>
      </c>
      <c r="AB296" s="304">
        <f t="shared" si="425"/>
        <v>11159858.590400001</v>
      </c>
      <c r="AC296" s="304">
        <f t="shared" si="425"/>
        <v>0</v>
      </c>
      <c r="AD296" s="304">
        <f t="shared" si="425"/>
        <v>11159858.590400001</v>
      </c>
      <c r="AE296" s="305">
        <f t="shared" si="425"/>
        <v>74972316.694399998</v>
      </c>
      <c r="AF296" s="305">
        <f t="shared" si="425"/>
        <v>0</v>
      </c>
      <c r="AG296" s="305">
        <f t="shared" si="425"/>
        <v>74972316.694399998</v>
      </c>
      <c r="AH296" s="305">
        <f t="shared" si="425"/>
        <v>19313925.8928</v>
      </c>
      <c r="AI296" s="305">
        <f t="shared" si="425"/>
        <v>0</v>
      </c>
      <c r="AJ296" s="305">
        <f t="shared" si="425"/>
        <v>19313925.8928</v>
      </c>
      <c r="AK296" s="305">
        <f t="shared" si="425"/>
        <v>6132000</v>
      </c>
      <c r="AL296" s="305">
        <f t="shared" si="425"/>
        <v>0</v>
      </c>
      <c r="AM296" s="305"/>
      <c r="AN296" s="305">
        <f t="shared" si="425"/>
        <v>6132000</v>
      </c>
      <c r="AO296" s="305">
        <f t="shared" si="425"/>
        <v>42446390.801600002</v>
      </c>
      <c r="AP296" s="305">
        <f t="shared" si="425"/>
        <v>0</v>
      </c>
      <c r="AQ296" s="305">
        <f t="shared" si="425"/>
        <v>42446390.801600002</v>
      </c>
      <c r="AR296" s="305">
        <f t="shared" si="396"/>
        <v>-7080000</v>
      </c>
      <c r="AS296" s="56"/>
      <c r="AT296" s="56"/>
    </row>
    <row r="297" spans="2:46" ht="64.5" customHeight="1" x14ac:dyDescent="0.25">
      <c r="B297" s="400">
        <v>4.2</v>
      </c>
      <c r="C297" s="473" t="s">
        <v>895</v>
      </c>
      <c r="D297" s="474"/>
      <c r="E297" s="401"/>
      <c r="F297" s="294"/>
      <c r="G297" s="294"/>
      <c r="H297" s="294"/>
      <c r="I297" s="294"/>
      <c r="J297" s="402"/>
      <c r="K297" s="402"/>
      <c r="L297" s="402"/>
      <c r="M297" s="402"/>
      <c r="N297" s="402"/>
      <c r="O297" s="402"/>
      <c r="P297" s="402"/>
      <c r="Q297" s="402"/>
      <c r="R297" s="402"/>
      <c r="S297" s="402"/>
      <c r="T297" s="402"/>
      <c r="U297" s="402"/>
      <c r="V297" s="402"/>
      <c r="W297" s="402"/>
      <c r="X297" s="402"/>
      <c r="Y297" s="402"/>
      <c r="Z297" s="402"/>
      <c r="AA297" s="402"/>
      <c r="AB297" s="402"/>
      <c r="AC297" s="402"/>
      <c r="AD297" s="402"/>
      <c r="AE297" s="402"/>
      <c r="AF297" s="402"/>
      <c r="AG297" s="402"/>
      <c r="AH297" s="402"/>
      <c r="AI297" s="402"/>
      <c r="AJ297" s="402"/>
      <c r="AK297" s="402"/>
      <c r="AL297" s="402"/>
      <c r="AM297" s="402"/>
      <c r="AN297" s="402"/>
      <c r="AO297" s="402"/>
      <c r="AP297" s="402"/>
      <c r="AQ297" s="402"/>
      <c r="AR297" s="403"/>
      <c r="AS297" s="55"/>
      <c r="AT297" s="55"/>
    </row>
    <row r="298" spans="2:46" ht="24.75" customHeight="1" x14ac:dyDescent="0.25">
      <c r="B298" s="81"/>
      <c r="C298" s="82" t="s">
        <v>77</v>
      </c>
      <c r="D298" s="117"/>
      <c r="E298" s="117"/>
      <c r="F298" s="118"/>
      <c r="G298" s="118"/>
      <c r="H298" s="118"/>
      <c r="I298" s="118"/>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44"/>
      <c r="AS298" s="55"/>
      <c r="AT298" s="55"/>
    </row>
    <row r="299" spans="2:46" ht="27.75" hidden="1" customHeight="1" x14ac:dyDescent="0.25">
      <c r="B299" s="124"/>
      <c r="C299" s="86"/>
      <c r="D299" s="125"/>
      <c r="E299" s="88"/>
      <c r="F299" s="152"/>
      <c r="G299" s="46"/>
      <c r="H299" s="153"/>
      <c r="I299" s="153"/>
      <c r="J299" s="7"/>
      <c r="K299" s="7"/>
      <c r="L299" s="107"/>
      <c r="M299" s="7"/>
      <c r="N299" s="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90"/>
      <c r="AS299" s="14"/>
    </row>
    <row r="300" spans="2:46" ht="68.25" customHeight="1" x14ac:dyDescent="0.25">
      <c r="B300" s="262" t="s">
        <v>23</v>
      </c>
      <c r="C300" s="340" t="s">
        <v>611</v>
      </c>
      <c r="D300" s="263"/>
      <c r="E300" s="235" t="s">
        <v>105</v>
      </c>
      <c r="F300" s="289" t="s">
        <v>79</v>
      </c>
      <c r="G300" s="242" t="s">
        <v>324</v>
      </c>
      <c r="H300" s="242">
        <v>2024</v>
      </c>
      <c r="I300" s="242">
        <v>2030</v>
      </c>
      <c r="J300" s="239">
        <f>SUM(J301:J305)</f>
        <v>3246136.8</v>
      </c>
      <c r="K300" s="239">
        <f>SUM(K301:K305)</f>
        <v>0</v>
      </c>
      <c r="L300" s="249">
        <f t="shared" ref="L300:L312" si="426">SUM(J300:K300)</f>
        <v>3246136.8</v>
      </c>
      <c r="M300" s="239">
        <f>SUM(M301:M305)</f>
        <v>0</v>
      </c>
      <c r="N300" s="239">
        <f>SUM(N301:N305)</f>
        <v>0</v>
      </c>
      <c r="O300" s="249">
        <f t="shared" ref="O300:O312" si="427">SUM(M300:N300)</f>
        <v>0</v>
      </c>
      <c r="P300" s="239">
        <f>SUM(P301:P305)</f>
        <v>1876909.44</v>
      </c>
      <c r="Q300" s="239">
        <f>SUM(Q301:Q305)</f>
        <v>0</v>
      </c>
      <c r="R300" s="249">
        <f t="shared" ref="R300:R312" si="428">SUM(P300:Q300)</f>
        <v>1876909.44</v>
      </c>
      <c r="S300" s="239">
        <f>SUM(S301:S305)</f>
        <v>0</v>
      </c>
      <c r="T300" s="239">
        <f>SUM(T301:T305)</f>
        <v>0</v>
      </c>
      <c r="U300" s="249">
        <f t="shared" ref="U300:U312" si="429">SUM(S300:T300)</f>
        <v>0</v>
      </c>
      <c r="V300" s="239">
        <f>SUM(V301:V305)</f>
        <v>7234569.3600000003</v>
      </c>
      <c r="W300" s="239">
        <f>SUM(W301:W305)</f>
        <v>0</v>
      </c>
      <c r="X300" s="249">
        <f t="shared" ref="X300:X313" si="430">SUM(V300:W300)</f>
        <v>7234569.3600000003</v>
      </c>
      <c r="Y300" s="249">
        <f>SUM(Y301:Y305)</f>
        <v>0</v>
      </c>
      <c r="Z300" s="249">
        <f>SUM(Z301:Z305)</f>
        <v>0</v>
      </c>
      <c r="AA300" s="249">
        <f>SUM(Y300:Z300)</f>
        <v>0</v>
      </c>
      <c r="AB300" s="249">
        <f>SUM(AB301:AB305)</f>
        <v>1632950.88</v>
      </c>
      <c r="AC300" s="249">
        <f>SUM(AC301:AC305)</f>
        <v>0</v>
      </c>
      <c r="AD300" s="249">
        <f>SUM(AB300:AC300)</f>
        <v>1632950.88</v>
      </c>
      <c r="AE300" s="249">
        <f t="shared" ref="AE300:AE313" si="431">J300+M300+P300+S300+V300+Y300+AB300</f>
        <v>13990566.48</v>
      </c>
      <c r="AF300" s="249">
        <f t="shared" ref="AF300:AF313" si="432">K300+N300+Q300+T300+W300+Z300+AC300</f>
        <v>0</v>
      </c>
      <c r="AG300" s="249">
        <f t="shared" ref="AG300:AG312" si="433">SUM(AE300:AF300)</f>
        <v>13990566.48</v>
      </c>
      <c r="AH300" s="239">
        <f>SUM(AH301:AH305)</f>
        <v>4223046.24</v>
      </c>
      <c r="AI300" s="239">
        <f>SUM(AI301:AI305)</f>
        <v>0</v>
      </c>
      <c r="AJ300" s="249">
        <f t="shared" ref="AJ300:AJ312" si="434">SUM(AH300:AI300)</f>
        <v>4223046.24</v>
      </c>
      <c r="AK300" s="239">
        <f>SUM(AK301:AK305)</f>
        <v>0</v>
      </c>
      <c r="AL300" s="239">
        <f>SUM(AL301:AL305)</f>
        <v>0</v>
      </c>
      <c r="AM300" s="249"/>
      <c r="AN300" s="249">
        <f t="shared" ref="AN300:AN312" si="435">SUM(AK300:AM300)</f>
        <v>0</v>
      </c>
      <c r="AO300" s="239">
        <f>SUM(AO301:AO305)</f>
        <v>7067520.2400000002</v>
      </c>
      <c r="AP300" s="239">
        <f>SUM(AP301:AP305)</f>
        <v>0</v>
      </c>
      <c r="AQ300" s="249">
        <f t="shared" ref="AQ300:AQ313" si="436">SUM(AO300:AP300)</f>
        <v>7067520.2400000002</v>
      </c>
      <c r="AR300" s="244">
        <f t="shared" ref="AR300:AR313" si="437">SUM(AQ300+AN300+AJ300)-AG300</f>
        <v>-2700000</v>
      </c>
    </row>
    <row r="301" spans="2:46" ht="68.25" customHeight="1" x14ac:dyDescent="0.25">
      <c r="B301" s="124" t="s">
        <v>229</v>
      </c>
      <c r="C301" s="161" t="s">
        <v>612</v>
      </c>
      <c r="D301" s="125"/>
      <c r="E301" s="88" t="s">
        <v>105</v>
      </c>
      <c r="F301" s="152" t="s">
        <v>79</v>
      </c>
      <c r="G301" s="46"/>
      <c r="H301" s="92">
        <v>2024</v>
      </c>
      <c r="I301" s="92">
        <v>2024</v>
      </c>
      <c r="J301" s="7">
        <v>3246136.8</v>
      </c>
      <c r="K301" s="7">
        <v>0</v>
      </c>
      <c r="L301" s="341">
        <f>SUM(J301:K301)</f>
        <v>3246136.8</v>
      </c>
      <c r="M301" s="7">
        <v>0</v>
      </c>
      <c r="N301" s="7">
        <v>0</v>
      </c>
      <c r="O301" s="341">
        <f>SUM(M301:N301)</f>
        <v>0</v>
      </c>
      <c r="P301" s="107">
        <v>0</v>
      </c>
      <c r="Q301" s="107">
        <v>0</v>
      </c>
      <c r="R301" s="341">
        <f>SUM(P301:Q301)</f>
        <v>0</v>
      </c>
      <c r="S301" s="107">
        <v>0</v>
      </c>
      <c r="T301" s="107">
        <v>0</v>
      </c>
      <c r="U301" s="341">
        <f>SUM(S301:T301)</f>
        <v>0</v>
      </c>
      <c r="V301" s="107">
        <v>0</v>
      </c>
      <c r="W301" s="107">
        <v>0</v>
      </c>
      <c r="X301" s="341">
        <f t="shared" si="430"/>
        <v>0</v>
      </c>
      <c r="Y301" s="107">
        <v>0</v>
      </c>
      <c r="Z301" s="107">
        <v>0</v>
      </c>
      <c r="AA301" s="341">
        <f t="shared" ref="AA301:AA305" si="438">SUM(Y301:Z301)</f>
        <v>0</v>
      </c>
      <c r="AB301" s="107">
        <v>0</v>
      </c>
      <c r="AC301" s="107">
        <v>0</v>
      </c>
      <c r="AD301" s="341">
        <f t="shared" ref="AD301:AD305" si="439">SUM(AB301:AC301)</f>
        <v>0</v>
      </c>
      <c r="AE301" s="107">
        <f t="shared" si="431"/>
        <v>3246136.8</v>
      </c>
      <c r="AF301" s="107">
        <f t="shared" si="432"/>
        <v>0</v>
      </c>
      <c r="AG301" s="341">
        <f>AE301+AF301</f>
        <v>3246136.8</v>
      </c>
      <c r="AH301" s="107">
        <v>2346136.7999999998</v>
      </c>
      <c r="AI301" s="107">
        <v>0</v>
      </c>
      <c r="AJ301" s="341">
        <f>SUM(AH301:AI301)</f>
        <v>2346136.7999999998</v>
      </c>
      <c r="AK301" s="107">
        <v>0</v>
      </c>
      <c r="AL301" s="107">
        <v>0</v>
      </c>
      <c r="AM301" s="107"/>
      <c r="AN301" s="341">
        <f t="shared" ref="AN301:AN313" si="440">AK301+AL301</f>
        <v>0</v>
      </c>
      <c r="AO301" s="107">
        <v>0</v>
      </c>
      <c r="AP301" s="107">
        <v>0</v>
      </c>
      <c r="AQ301" s="341">
        <f t="shared" si="436"/>
        <v>0</v>
      </c>
      <c r="AR301" s="90">
        <f t="shared" si="437"/>
        <v>-900000</v>
      </c>
    </row>
    <row r="302" spans="2:46" ht="68.25" customHeight="1" x14ac:dyDescent="0.25">
      <c r="B302" s="124" t="s">
        <v>230</v>
      </c>
      <c r="C302" s="161" t="s">
        <v>613</v>
      </c>
      <c r="D302" s="125"/>
      <c r="E302" s="88" t="s">
        <v>105</v>
      </c>
      <c r="F302" s="152" t="s">
        <v>79</v>
      </c>
      <c r="G302" s="46" t="s">
        <v>617</v>
      </c>
      <c r="H302" s="92">
        <v>2026</v>
      </c>
      <c r="I302" s="92">
        <v>2026</v>
      </c>
      <c r="J302" s="7">
        <v>0</v>
      </c>
      <c r="K302" s="7">
        <v>0</v>
      </c>
      <c r="L302" s="341">
        <f t="shared" ref="L302:L305" si="441">SUM(J302:K302)</f>
        <v>0</v>
      </c>
      <c r="M302" s="7">
        <v>0</v>
      </c>
      <c r="N302" s="7">
        <v>0</v>
      </c>
      <c r="O302" s="341">
        <f>SUM(M302:N302)</f>
        <v>0</v>
      </c>
      <c r="P302" s="107">
        <v>1876909.44</v>
      </c>
      <c r="Q302" s="107">
        <v>0</v>
      </c>
      <c r="R302" s="341">
        <f>SUM(P302:Q302)</f>
        <v>1876909.44</v>
      </c>
      <c r="S302" s="107">
        <v>0</v>
      </c>
      <c r="T302" s="107">
        <v>0</v>
      </c>
      <c r="U302" s="341">
        <f t="shared" ref="U302:U305" si="442">SUM(S302:T302)</f>
        <v>0</v>
      </c>
      <c r="V302" s="107">
        <v>1876909.44</v>
      </c>
      <c r="W302" s="107">
        <v>0</v>
      </c>
      <c r="X302" s="341">
        <f t="shared" si="430"/>
        <v>1876909.44</v>
      </c>
      <c r="Y302" s="107">
        <v>0</v>
      </c>
      <c r="Z302" s="107">
        <v>0</v>
      </c>
      <c r="AA302" s="341">
        <f t="shared" si="438"/>
        <v>0</v>
      </c>
      <c r="AB302" s="107">
        <v>0</v>
      </c>
      <c r="AC302" s="107">
        <v>0</v>
      </c>
      <c r="AD302" s="341">
        <f t="shared" si="439"/>
        <v>0</v>
      </c>
      <c r="AE302" s="107">
        <f t="shared" si="431"/>
        <v>3753818.88</v>
      </c>
      <c r="AF302" s="107">
        <f t="shared" si="432"/>
        <v>0</v>
      </c>
      <c r="AG302" s="341">
        <f t="shared" ref="AG302:AG305" si="443">AE302+AF302</f>
        <v>3753818.88</v>
      </c>
      <c r="AH302" s="107">
        <v>1876909.44</v>
      </c>
      <c r="AI302" s="107">
        <v>0</v>
      </c>
      <c r="AJ302" s="341">
        <f t="shared" ref="AJ302:AJ305" si="444">SUM(AH302:AI302)</f>
        <v>1876909.44</v>
      </c>
      <c r="AK302" s="107">
        <v>0</v>
      </c>
      <c r="AL302" s="107">
        <v>0</v>
      </c>
      <c r="AM302" s="107"/>
      <c r="AN302" s="341">
        <f t="shared" si="440"/>
        <v>0</v>
      </c>
      <c r="AO302" s="107">
        <v>1876909.44</v>
      </c>
      <c r="AP302" s="107">
        <v>0</v>
      </c>
      <c r="AQ302" s="341">
        <f t="shared" si="436"/>
        <v>1876909.44</v>
      </c>
      <c r="AR302" s="90">
        <f t="shared" si="437"/>
        <v>0</v>
      </c>
    </row>
    <row r="303" spans="2:46" ht="68.25" customHeight="1" x14ac:dyDescent="0.25">
      <c r="B303" s="124" t="s">
        <v>609</v>
      </c>
      <c r="C303" s="161" t="s">
        <v>896</v>
      </c>
      <c r="D303" s="125"/>
      <c r="E303" s="88" t="s">
        <v>105</v>
      </c>
      <c r="F303" s="152" t="s">
        <v>79</v>
      </c>
      <c r="G303" s="46"/>
      <c r="H303" s="92">
        <v>2028</v>
      </c>
      <c r="I303" s="92">
        <v>2028</v>
      </c>
      <c r="J303" s="7">
        <v>0</v>
      </c>
      <c r="K303" s="7">
        <v>0</v>
      </c>
      <c r="L303" s="341">
        <f t="shared" si="441"/>
        <v>0</v>
      </c>
      <c r="M303" s="7">
        <v>0</v>
      </c>
      <c r="N303" s="7">
        <v>0</v>
      </c>
      <c r="O303" s="341">
        <f t="shared" ref="O303:O305" si="445">SUM(M303:N303)</f>
        <v>0</v>
      </c>
      <c r="P303" s="107">
        <v>0</v>
      </c>
      <c r="Q303" s="107">
        <v>0</v>
      </c>
      <c r="R303" s="341">
        <f t="shared" ref="R303:R305" si="446">SUM(P303:Q303)</f>
        <v>0</v>
      </c>
      <c r="S303" s="107">
        <v>0</v>
      </c>
      <c r="T303" s="107">
        <v>0</v>
      </c>
      <c r="U303" s="341">
        <f t="shared" si="442"/>
        <v>0</v>
      </c>
      <c r="V303" s="107">
        <v>2346136.7999999998</v>
      </c>
      <c r="W303" s="107">
        <v>0</v>
      </c>
      <c r="X303" s="341">
        <f t="shared" si="430"/>
        <v>2346136.7999999998</v>
      </c>
      <c r="Y303" s="107">
        <v>0</v>
      </c>
      <c r="Z303" s="107">
        <v>0</v>
      </c>
      <c r="AA303" s="341">
        <f t="shared" si="438"/>
        <v>0</v>
      </c>
      <c r="AB303" s="107">
        <v>0</v>
      </c>
      <c r="AC303" s="107">
        <v>0</v>
      </c>
      <c r="AD303" s="341">
        <f t="shared" si="439"/>
        <v>0</v>
      </c>
      <c r="AE303" s="107">
        <f t="shared" si="431"/>
        <v>2346136.7999999998</v>
      </c>
      <c r="AF303" s="107">
        <f t="shared" si="432"/>
        <v>0</v>
      </c>
      <c r="AG303" s="341">
        <f t="shared" si="443"/>
        <v>2346136.7999999998</v>
      </c>
      <c r="AH303" s="107">
        <v>0</v>
      </c>
      <c r="AI303" s="107">
        <v>0</v>
      </c>
      <c r="AJ303" s="341">
        <f t="shared" si="444"/>
        <v>0</v>
      </c>
      <c r="AK303" s="107">
        <v>0</v>
      </c>
      <c r="AL303" s="107">
        <v>0</v>
      </c>
      <c r="AM303" s="107"/>
      <c r="AN303" s="341">
        <f t="shared" si="440"/>
        <v>0</v>
      </c>
      <c r="AO303" s="107">
        <v>2346136.7999999998</v>
      </c>
      <c r="AP303" s="107">
        <v>0</v>
      </c>
      <c r="AQ303" s="341">
        <f t="shared" si="436"/>
        <v>2346136.7999999998</v>
      </c>
      <c r="AR303" s="90">
        <f t="shared" si="437"/>
        <v>0</v>
      </c>
    </row>
    <row r="304" spans="2:46" ht="68.25" customHeight="1" x14ac:dyDescent="0.25">
      <c r="B304" s="124" t="s">
        <v>610</v>
      </c>
      <c r="C304" s="161" t="s">
        <v>614</v>
      </c>
      <c r="D304" s="125"/>
      <c r="E304" s="88" t="s">
        <v>105</v>
      </c>
      <c r="F304" s="152" t="s">
        <v>79</v>
      </c>
      <c r="G304" s="423" t="s">
        <v>307</v>
      </c>
      <c r="H304" s="92">
        <v>2028</v>
      </c>
      <c r="I304" s="92">
        <v>2028</v>
      </c>
      <c r="J304" s="7">
        <v>0</v>
      </c>
      <c r="K304" s="7">
        <v>0</v>
      </c>
      <c r="L304" s="341">
        <f t="shared" si="441"/>
        <v>0</v>
      </c>
      <c r="M304" s="7">
        <v>0</v>
      </c>
      <c r="N304" s="7">
        <v>0</v>
      </c>
      <c r="O304" s="341">
        <f t="shared" si="445"/>
        <v>0</v>
      </c>
      <c r="P304" s="107">
        <v>0</v>
      </c>
      <c r="Q304" s="107">
        <v>0</v>
      </c>
      <c r="R304" s="341">
        <f t="shared" si="446"/>
        <v>0</v>
      </c>
      <c r="S304" s="107">
        <v>0</v>
      </c>
      <c r="T304" s="107">
        <v>0</v>
      </c>
      <c r="U304" s="341">
        <f t="shared" si="442"/>
        <v>0</v>
      </c>
      <c r="V304" s="107">
        <v>3011523.12</v>
      </c>
      <c r="W304" s="107">
        <v>0</v>
      </c>
      <c r="X304" s="341">
        <f t="shared" si="430"/>
        <v>3011523.12</v>
      </c>
      <c r="Y304" s="107">
        <v>0</v>
      </c>
      <c r="Z304" s="107">
        <v>0</v>
      </c>
      <c r="AA304" s="341">
        <f t="shared" si="438"/>
        <v>0</v>
      </c>
      <c r="AB304" s="107">
        <v>0</v>
      </c>
      <c r="AC304" s="107">
        <v>0</v>
      </c>
      <c r="AD304" s="341">
        <f t="shared" si="439"/>
        <v>0</v>
      </c>
      <c r="AE304" s="107">
        <f t="shared" si="431"/>
        <v>3011523.12</v>
      </c>
      <c r="AF304" s="107">
        <f t="shared" si="432"/>
        <v>0</v>
      </c>
      <c r="AG304" s="341">
        <f t="shared" si="443"/>
        <v>3011523.12</v>
      </c>
      <c r="AH304" s="107">
        <v>0</v>
      </c>
      <c r="AI304" s="107">
        <v>0</v>
      </c>
      <c r="AJ304" s="341">
        <f t="shared" si="444"/>
        <v>0</v>
      </c>
      <c r="AK304" s="107">
        <v>0</v>
      </c>
      <c r="AL304" s="107">
        <v>0</v>
      </c>
      <c r="AM304" s="107"/>
      <c r="AN304" s="341">
        <f t="shared" si="440"/>
        <v>0</v>
      </c>
      <c r="AO304" s="107">
        <v>2111523.12</v>
      </c>
      <c r="AP304" s="107">
        <v>0</v>
      </c>
      <c r="AQ304" s="341">
        <f t="shared" si="436"/>
        <v>2111523.12</v>
      </c>
      <c r="AR304" s="90">
        <f t="shared" si="437"/>
        <v>-900000</v>
      </c>
    </row>
    <row r="305" spans="2:45" ht="68.25" customHeight="1" x14ac:dyDescent="0.25">
      <c r="B305" s="124" t="s">
        <v>615</v>
      </c>
      <c r="C305" s="161" t="s">
        <v>616</v>
      </c>
      <c r="D305" s="125"/>
      <c r="E305" s="88" t="s">
        <v>105</v>
      </c>
      <c r="F305" s="152" t="s">
        <v>79</v>
      </c>
      <c r="G305" s="46"/>
      <c r="H305" s="92">
        <v>2030</v>
      </c>
      <c r="I305" s="92">
        <v>2030</v>
      </c>
      <c r="J305" s="7">
        <v>0</v>
      </c>
      <c r="K305" s="7">
        <v>0</v>
      </c>
      <c r="L305" s="341">
        <f t="shared" si="441"/>
        <v>0</v>
      </c>
      <c r="M305" s="7">
        <v>0</v>
      </c>
      <c r="N305" s="7">
        <v>0</v>
      </c>
      <c r="O305" s="341">
        <f t="shared" si="445"/>
        <v>0</v>
      </c>
      <c r="P305" s="107">
        <v>0</v>
      </c>
      <c r="Q305" s="107">
        <v>0</v>
      </c>
      <c r="R305" s="341">
        <f t="shared" si="446"/>
        <v>0</v>
      </c>
      <c r="S305" s="107">
        <v>0</v>
      </c>
      <c r="T305" s="107">
        <v>0</v>
      </c>
      <c r="U305" s="341">
        <f t="shared" si="442"/>
        <v>0</v>
      </c>
      <c r="V305" s="107">
        <v>0</v>
      </c>
      <c r="W305" s="107">
        <v>0</v>
      </c>
      <c r="X305" s="341">
        <f t="shared" si="430"/>
        <v>0</v>
      </c>
      <c r="Y305" s="107">
        <v>0</v>
      </c>
      <c r="Z305" s="107">
        <v>0</v>
      </c>
      <c r="AA305" s="341">
        <f t="shared" si="438"/>
        <v>0</v>
      </c>
      <c r="AB305" s="107">
        <v>1632950.88</v>
      </c>
      <c r="AC305" s="107">
        <v>0</v>
      </c>
      <c r="AD305" s="341">
        <f t="shared" si="439"/>
        <v>1632950.88</v>
      </c>
      <c r="AE305" s="107">
        <f t="shared" si="431"/>
        <v>1632950.88</v>
      </c>
      <c r="AF305" s="107">
        <f t="shared" si="432"/>
        <v>0</v>
      </c>
      <c r="AG305" s="341">
        <f t="shared" si="443"/>
        <v>1632950.88</v>
      </c>
      <c r="AH305" s="107">
        <v>0</v>
      </c>
      <c r="AI305" s="107">
        <v>0</v>
      </c>
      <c r="AJ305" s="341">
        <f t="shared" si="444"/>
        <v>0</v>
      </c>
      <c r="AK305" s="107">
        <v>0</v>
      </c>
      <c r="AL305" s="107">
        <v>0</v>
      </c>
      <c r="AM305" s="107"/>
      <c r="AN305" s="341">
        <f t="shared" si="440"/>
        <v>0</v>
      </c>
      <c r="AO305" s="107">
        <v>732950.88</v>
      </c>
      <c r="AP305" s="107">
        <v>0</v>
      </c>
      <c r="AQ305" s="341">
        <f t="shared" si="436"/>
        <v>732950.88</v>
      </c>
      <c r="AR305" s="90">
        <f t="shared" si="437"/>
        <v>-899999.99999999988</v>
      </c>
    </row>
    <row r="306" spans="2:45" ht="51" customHeight="1" x14ac:dyDescent="0.25">
      <c r="B306" s="262" t="s">
        <v>20</v>
      </c>
      <c r="C306" s="334" t="s">
        <v>897</v>
      </c>
      <c r="D306" s="263"/>
      <c r="E306" s="235" t="s">
        <v>669</v>
      </c>
      <c r="F306" s="242" t="s">
        <v>608</v>
      </c>
      <c r="G306" s="242" t="s">
        <v>576</v>
      </c>
      <c r="H306" s="235">
        <v>2028</v>
      </c>
      <c r="I306" s="235">
        <v>2030</v>
      </c>
      <c r="J306" s="239">
        <f>SUM(J307:J311)</f>
        <v>0</v>
      </c>
      <c r="K306" s="239">
        <f>SUM(K307:K311)</f>
        <v>0</v>
      </c>
      <c r="L306" s="249">
        <f t="shared" si="426"/>
        <v>0</v>
      </c>
      <c r="M306" s="239">
        <f>SUM(M307:M311)</f>
        <v>0</v>
      </c>
      <c r="N306" s="239">
        <f>SUM(N307:N311)</f>
        <v>0</v>
      </c>
      <c r="O306" s="249">
        <f t="shared" si="427"/>
        <v>0</v>
      </c>
      <c r="P306" s="239">
        <f>SUM(P307:P311)</f>
        <v>0</v>
      </c>
      <c r="Q306" s="239">
        <f>SUM(Q307:Q311)</f>
        <v>0</v>
      </c>
      <c r="R306" s="249">
        <f t="shared" si="428"/>
        <v>0</v>
      </c>
      <c r="S306" s="239">
        <f>SUM(S307:S311)</f>
        <v>0</v>
      </c>
      <c r="T306" s="239">
        <f>SUM(T307:T311)</f>
        <v>0</v>
      </c>
      <c r="U306" s="249">
        <f t="shared" si="429"/>
        <v>0</v>
      </c>
      <c r="V306" s="239">
        <f>SUM(V307:V311)</f>
        <v>6060511.2599999998</v>
      </c>
      <c r="W306" s="239">
        <f>SUM(W307:W311)</f>
        <v>0</v>
      </c>
      <c r="X306" s="249">
        <f t="shared" si="430"/>
        <v>6060511.2599999998</v>
      </c>
      <c r="Y306" s="249">
        <f>SUM(Y307:Y311)</f>
        <v>6060511.2599999998</v>
      </c>
      <c r="Z306" s="249">
        <f>SUM(Z307:Z311)</f>
        <v>0</v>
      </c>
      <c r="AA306" s="249">
        <f>SUM(Y306:Z306)</f>
        <v>6060511.2599999998</v>
      </c>
      <c r="AB306" s="249">
        <f>SUM(AB307:AB311)</f>
        <v>6060511.2599999998</v>
      </c>
      <c r="AC306" s="249">
        <f>SUM(AC307:AC311)</f>
        <v>0</v>
      </c>
      <c r="AD306" s="249">
        <f>SUM(AB306:AC306)</f>
        <v>6060511.2599999998</v>
      </c>
      <c r="AE306" s="249">
        <f t="shared" si="431"/>
        <v>18181533.780000001</v>
      </c>
      <c r="AF306" s="249">
        <f t="shared" si="432"/>
        <v>0</v>
      </c>
      <c r="AG306" s="249">
        <f t="shared" si="433"/>
        <v>18181533.780000001</v>
      </c>
      <c r="AH306" s="239">
        <f>SUM(AH307:AH311)</f>
        <v>0</v>
      </c>
      <c r="AI306" s="239">
        <f>SUM(AI307:AI311)</f>
        <v>0</v>
      </c>
      <c r="AJ306" s="249">
        <f t="shared" si="434"/>
        <v>0</v>
      </c>
      <c r="AK306" s="239">
        <f>SUM(AK307:AK311)</f>
        <v>0</v>
      </c>
      <c r="AL306" s="239">
        <f>SUM(AL307:AL311)</f>
        <v>0</v>
      </c>
      <c r="AM306" s="249"/>
      <c r="AN306" s="249">
        <f t="shared" si="435"/>
        <v>0</v>
      </c>
      <c r="AO306" s="239">
        <f>SUM(AO307:AO311)</f>
        <v>16381533.780000001</v>
      </c>
      <c r="AP306" s="239">
        <f>SUM(AP307:AP311)</f>
        <v>0</v>
      </c>
      <c r="AQ306" s="249">
        <f t="shared" si="436"/>
        <v>16381533.780000001</v>
      </c>
      <c r="AR306" s="244">
        <f t="shared" si="437"/>
        <v>-1800000</v>
      </c>
    </row>
    <row r="307" spans="2:45" ht="51" customHeight="1" x14ac:dyDescent="0.25">
      <c r="B307" s="124" t="s">
        <v>231</v>
      </c>
      <c r="C307" s="86" t="s">
        <v>898</v>
      </c>
      <c r="D307" s="125"/>
      <c r="E307" s="88"/>
      <c r="F307" s="46" t="s">
        <v>576</v>
      </c>
      <c r="G307" s="46"/>
      <c r="H307" s="92">
        <v>2028</v>
      </c>
      <c r="I307" s="92">
        <v>2030</v>
      </c>
      <c r="J307" s="7">
        <v>0</v>
      </c>
      <c r="K307" s="7">
        <v>0</v>
      </c>
      <c r="L307" s="341">
        <f>SUM(J307:K307)</f>
        <v>0</v>
      </c>
      <c r="M307" s="7">
        <v>0</v>
      </c>
      <c r="N307" s="7">
        <v>0</v>
      </c>
      <c r="O307" s="341">
        <f>SUM(M307:N307)</f>
        <v>0</v>
      </c>
      <c r="P307" s="107">
        <v>0</v>
      </c>
      <c r="Q307" s="107">
        <v>0</v>
      </c>
      <c r="R307" s="341">
        <f>SUM(P307:Q307)</f>
        <v>0</v>
      </c>
      <c r="S307" s="107">
        <v>0</v>
      </c>
      <c r="T307" s="107">
        <v>0</v>
      </c>
      <c r="U307" s="341">
        <f>SUM(S307:T307)</f>
        <v>0</v>
      </c>
      <c r="V307" s="107">
        <v>864000</v>
      </c>
      <c r="W307" s="107">
        <v>0</v>
      </c>
      <c r="X307" s="341">
        <f t="shared" si="430"/>
        <v>864000</v>
      </c>
      <c r="Y307" s="107">
        <v>864000</v>
      </c>
      <c r="Z307" s="107">
        <v>0</v>
      </c>
      <c r="AA307" s="341">
        <f t="shared" ref="AA307:AA311" si="447">SUM(Y307:Z307)</f>
        <v>864000</v>
      </c>
      <c r="AB307" s="107">
        <v>864000</v>
      </c>
      <c r="AC307" s="107">
        <v>0</v>
      </c>
      <c r="AD307" s="341">
        <f t="shared" ref="AD307:AD311" si="448">SUM(AB307:AC307)</f>
        <v>864000</v>
      </c>
      <c r="AE307" s="107">
        <f t="shared" si="431"/>
        <v>2592000</v>
      </c>
      <c r="AF307" s="107">
        <f t="shared" si="432"/>
        <v>0</v>
      </c>
      <c r="AG307" s="341">
        <f t="shared" si="433"/>
        <v>2592000</v>
      </c>
      <c r="AH307" s="107">
        <v>0</v>
      </c>
      <c r="AI307" s="107">
        <v>0</v>
      </c>
      <c r="AJ307" s="341">
        <f t="shared" si="434"/>
        <v>0</v>
      </c>
      <c r="AK307" s="107">
        <v>0</v>
      </c>
      <c r="AL307" s="107">
        <v>0</v>
      </c>
      <c r="AM307" s="107"/>
      <c r="AN307" s="341">
        <f t="shared" si="435"/>
        <v>0</v>
      </c>
      <c r="AO307" s="107">
        <v>2592000</v>
      </c>
      <c r="AP307" s="107">
        <v>0</v>
      </c>
      <c r="AQ307" s="341">
        <f t="shared" si="436"/>
        <v>2592000</v>
      </c>
      <c r="AR307" s="90">
        <f t="shared" si="437"/>
        <v>0</v>
      </c>
    </row>
    <row r="308" spans="2:45" ht="51" customHeight="1" x14ac:dyDescent="0.25">
      <c r="B308" s="124" t="s">
        <v>232</v>
      </c>
      <c r="C308" s="86" t="s">
        <v>606</v>
      </c>
      <c r="D308" s="125"/>
      <c r="E308" s="88" t="s">
        <v>669</v>
      </c>
      <c r="F308" s="152" t="s">
        <v>607</v>
      </c>
      <c r="G308" s="46"/>
      <c r="H308" s="92">
        <v>2028</v>
      </c>
      <c r="I308" s="92">
        <v>2030</v>
      </c>
      <c r="J308" s="7">
        <v>0</v>
      </c>
      <c r="K308" s="7">
        <v>0</v>
      </c>
      <c r="L308" s="341">
        <f t="shared" ref="L308:L311" si="449">SUM(J308:K308)</f>
        <v>0</v>
      </c>
      <c r="M308" s="7">
        <v>0</v>
      </c>
      <c r="N308" s="7">
        <v>0</v>
      </c>
      <c r="O308" s="341">
        <f t="shared" ref="O308:O311" si="450">SUM(M308:N308)</f>
        <v>0</v>
      </c>
      <c r="P308" s="107">
        <v>0</v>
      </c>
      <c r="Q308" s="107">
        <v>0</v>
      </c>
      <c r="R308" s="341">
        <f t="shared" ref="R308:R311" si="451">SUM(P308:Q308)</f>
        <v>0</v>
      </c>
      <c r="S308" s="107">
        <v>0</v>
      </c>
      <c r="T308" s="107">
        <v>0</v>
      </c>
      <c r="U308" s="341">
        <f t="shared" ref="U308:U311" si="452">SUM(S308:T308)</f>
        <v>0</v>
      </c>
      <c r="V308" s="107">
        <v>1266256.26</v>
      </c>
      <c r="W308" s="107">
        <v>0</v>
      </c>
      <c r="X308" s="341">
        <f t="shared" si="430"/>
        <v>1266256.26</v>
      </c>
      <c r="Y308" s="107">
        <v>1266256.26</v>
      </c>
      <c r="Z308" s="107">
        <v>0</v>
      </c>
      <c r="AA308" s="341">
        <f t="shared" si="447"/>
        <v>1266256.26</v>
      </c>
      <c r="AB308" s="107">
        <v>1266256.26</v>
      </c>
      <c r="AC308" s="107">
        <v>0</v>
      </c>
      <c r="AD308" s="341">
        <f t="shared" si="448"/>
        <v>1266256.26</v>
      </c>
      <c r="AE308" s="107">
        <f t="shared" si="431"/>
        <v>3798768.7800000003</v>
      </c>
      <c r="AF308" s="107">
        <f t="shared" si="432"/>
        <v>0</v>
      </c>
      <c r="AG308" s="341">
        <f t="shared" si="433"/>
        <v>3798768.7800000003</v>
      </c>
      <c r="AH308" s="107">
        <v>0</v>
      </c>
      <c r="AI308" s="107">
        <v>0</v>
      </c>
      <c r="AJ308" s="341">
        <f t="shared" si="434"/>
        <v>0</v>
      </c>
      <c r="AK308" s="107">
        <v>0</v>
      </c>
      <c r="AL308" s="107">
        <v>0</v>
      </c>
      <c r="AM308" s="107"/>
      <c r="AN308" s="341">
        <f t="shared" si="435"/>
        <v>0</v>
      </c>
      <c r="AO308" s="107">
        <v>3798768.7800000003</v>
      </c>
      <c r="AP308" s="107">
        <v>0</v>
      </c>
      <c r="AQ308" s="341">
        <f t="shared" si="436"/>
        <v>3798768.7800000003</v>
      </c>
      <c r="AR308" s="90">
        <f t="shared" si="437"/>
        <v>0</v>
      </c>
    </row>
    <row r="309" spans="2:45" ht="51" customHeight="1" x14ac:dyDescent="0.25">
      <c r="B309" s="71" t="s">
        <v>601</v>
      </c>
      <c r="C309" s="86" t="s">
        <v>605</v>
      </c>
      <c r="D309" s="125"/>
      <c r="E309" s="88" t="s">
        <v>105</v>
      </c>
      <c r="F309" s="152" t="s">
        <v>79</v>
      </c>
      <c r="G309" s="46" t="s">
        <v>576</v>
      </c>
      <c r="H309" s="92">
        <v>2028</v>
      </c>
      <c r="I309" s="92">
        <v>2030</v>
      </c>
      <c r="J309" s="7">
        <v>0</v>
      </c>
      <c r="K309" s="7">
        <v>0</v>
      </c>
      <c r="L309" s="341">
        <f t="shared" si="449"/>
        <v>0</v>
      </c>
      <c r="M309" s="7">
        <v>0</v>
      </c>
      <c r="N309" s="7">
        <v>0</v>
      </c>
      <c r="O309" s="341">
        <f t="shared" si="450"/>
        <v>0</v>
      </c>
      <c r="P309" s="107">
        <v>0</v>
      </c>
      <c r="Q309" s="107">
        <v>0</v>
      </c>
      <c r="R309" s="341">
        <f t="shared" si="451"/>
        <v>0</v>
      </c>
      <c r="S309" s="107">
        <v>0</v>
      </c>
      <c r="T309" s="107">
        <v>0</v>
      </c>
      <c r="U309" s="341">
        <f t="shared" si="452"/>
        <v>0</v>
      </c>
      <c r="V309" s="107">
        <v>1800000</v>
      </c>
      <c r="W309" s="107">
        <v>0</v>
      </c>
      <c r="X309" s="341">
        <f t="shared" si="430"/>
        <v>1800000</v>
      </c>
      <c r="Y309" s="107">
        <v>1800000</v>
      </c>
      <c r="Z309" s="107">
        <v>0</v>
      </c>
      <c r="AA309" s="341">
        <f t="shared" si="447"/>
        <v>1800000</v>
      </c>
      <c r="AB309" s="107">
        <v>1800000</v>
      </c>
      <c r="AC309" s="107">
        <v>0</v>
      </c>
      <c r="AD309" s="341">
        <f t="shared" si="448"/>
        <v>1800000</v>
      </c>
      <c r="AE309" s="107">
        <f t="shared" si="431"/>
        <v>5400000</v>
      </c>
      <c r="AF309" s="107">
        <f t="shared" si="432"/>
        <v>0</v>
      </c>
      <c r="AG309" s="341">
        <f t="shared" si="433"/>
        <v>5400000</v>
      </c>
      <c r="AH309" s="107">
        <v>0</v>
      </c>
      <c r="AI309" s="107">
        <v>0</v>
      </c>
      <c r="AJ309" s="341">
        <f t="shared" si="434"/>
        <v>0</v>
      </c>
      <c r="AK309" s="107">
        <v>0</v>
      </c>
      <c r="AL309" s="107">
        <v>0</v>
      </c>
      <c r="AM309" s="107"/>
      <c r="AN309" s="341">
        <f t="shared" si="435"/>
        <v>0</v>
      </c>
      <c r="AO309" s="107">
        <v>5400000</v>
      </c>
      <c r="AP309" s="107">
        <v>0</v>
      </c>
      <c r="AQ309" s="341">
        <f t="shared" si="436"/>
        <v>5400000</v>
      </c>
      <c r="AR309" s="90">
        <f t="shared" si="437"/>
        <v>0</v>
      </c>
    </row>
    <row r="310" spans="2:45" ht="51" customHeight="1" x14ac:dyDescent="0.25">
      <c r="B310" s="71" t="s">
        <v>602</v>
      </c>
      <c r="C310" s="86" t="s">
        <v>899</v>
      </c>
      <c r="D310" s="125"/>
      <c r="E310" s="88" t="s">
        <v>105</v>
      </c>
      <c r="F310" s="152" t="s">
        <v>79</v>
      </c>
      <c r="G310" s="46"/>
      <c r="H310" s="92">
        <v>2028</v>
      </c>
      <c r="I310" s="92">
        <v>2030</v>
      </c>
      <c r="J310" s="7">
        <v>0</v>
      </c>
      <c r="K310" s="7">
        <v>0</v>
      </c>
      <c r="L310" s="341">
        <f t="shared" si="449"/>
        <v>0</v>
      </c>
      <c r="M310" s="7">
        <v>0</v>
      </c>
      <c r="N310" s="7">
        <v>0</v>
      </c>
      <c r="O310" s="341">
        <f t="shared" si="450"/>
        <v>0</v>
      </c>
      <c r="P310" s="107">
        <v>0</v>
      </c>
      <c r="Q310" s="107">
        <v>0</v>
      </c>
      <c r="R310" s="341">
        <f t="shared" si="451"/>
        <v>0</v>
      </c>
      <c r="S310" s="107">
        <v>0</v>
      </c>
      <c r="T310" s="107">
        <v>0</v>
      </c>
      <c r="U310" s="341">
        <f t="shared" si="452"/>
        <v>0</v>
      </c>
      <c r="V310" s="107">
        <v>1274349</v>
      </c>
      <c r="W310" s="107">
        <v>0</v>
      </c>
      <c r="X310" s="341">
        <f t="shared" si="430"/>
        <v>1274349</v>
      </c>
      <c r="Y310" s="107">
        <v>1274349</v>
      </c>
      <c r="Z310" s="107">
        <v>0</v>
      </c>
      <c r="AA310" s="341">
        <f t="shared" si="447"/>
        <v>1274349</v>
      </c>
      <c r="AB310" s="107">
        <v>1274349</v>
      </c>
      <c r="AC310" s="107">
        <v>0</v>
      </c>
      <c r="AD310" s="341">
        <f t="shared" si="448"/>
        <v>1274349</v>
      </c>
      <c r="AE310" s="107">
        <f t="shared" si="431"/>
        <v>3823047</v>
      </c>
      <c r="AF310" s="107">
        <f t="shared" si="432"/>
        <v>0</v>
      </c>
      <c r="AG310" s="341">
        <f t="shared" si="433"/>
        <v>3823047</v>
      </c>
      <c r="AH310" s="107">
        <v>0</v>
      </c>
      <c r="AI310" s="107">
        <v>0</v>
      </c>
      <c r="AJ310" s="341">
        <f t="shared" si="434"/>
        <v>0</v>
      </c>
      <c r="AK310" s="107">
        <v>0</v>
      </c>
      <c r="AL310" s="107">
        <v>0</v>
      </c>
      <c r="AM310" s="107"/>
      <c r="AN310" s="341">
        <f t="shared" si="435"/>
        <v>0</v>
      </c>
      <c r="AO310" s="107">
        <v>2023047</v>
      </c>
      <c r="AP310" s="107">
        <v>0</v>
      </c>
      <c r="AQ310" s="341">
        <f t="shared" si="436"/>
        <v>2023047</v>
      </c>
      <c r="AR310" s="90">
        <f t="shared" si="437"/>
        <v>-1800000</v>
      </c>
    </row>
    <row r="311" spans="2:45" ht="51" customHeight="1" x14ac:dyDescent="0.25">
      <c r="B311" s="71" t="s">
        <v>603</v>
      </c>
      <c r="C311" s="86" t="s">
        <v>604</v>
      </c>
      <c r="D311" s="125"/>
      <c r="E311" s="88"/>
      <c r="F311" s="46" t="s">
        <v>576</v>
      </c>
      <c r="G311" s="46"/>
      <c r="H311" s="92">
        <v>2028</v>
      </c>
      <c r="I311" s="92">
        <v>2030</v>
      </c>
      <c r="J311" s="7">
        <v>0</v>
      </c>
      <c r="K311" s="7">
        <v>0</v>
      </c>
      <c r="L311" s="341">
        <f t="shared" si="449"/>
        <v>0</v>
      </c>
      <c r="M311" s="7">
        <v>0</v>
      </c>
      <c r="N311" s="7">
        <v>0</v>
      </c>
      <c r="O311" s="341">
        <f t="shared" si="450"/>
        <v>0</v>
      </c>
      <c r="P311" s="107">
        <v>0</v>
      </c>
      <c r="Q311" s="107">
        <v>0</v>
      </c>
      <c r="R311" s="341">
        <f t="shared" si="451"/>
        <v>0</v>
      </c>
      <c r="S311" s="107">
        <v>0</v>
      </c>
      <c r="T311" s="107">
        <v>0</v>
      </c>
      <c r="U311" s="341">
        <f t="shared" si="452"/>
        <v>0</v>
      </c>
      <c r="V311" s="107">
        <v>855906</v>
      </c>
      <c r="W311" s="107">
        <v>0</v>
      </c>
      <c r="X311" s="341">
        <f t="shared" si="430"/>
        <v>855906</v>
      </c>
      <c r="Y311" s="107">
        <v>855906</v>
      </c>
      <c r="Z311" s="107">
        <v>0</v>
      </c>
      <c r="AA311" s="341">
        <f t="shared" si="447"/>
        <v>855906</v>
      </c>
      <c r="AB311" s="107">
        <v>855906</v>
      </c>
      <c r="AC311" s="107">
        <v>0</v>
      </c>
      <c r="AD311" s="341">
        <f t="shared" si="448"/>
        <v>855906</v>
      </c>
      <c r="AE311" s="107">
        <f t="shared" si="431"/>
        <v>2567718</v>
      </c>
      <c r="AF311" s="107">
        <f t="shared" si="432"/>
        <v>0</v>
      </c>
      <c r="AG311" s="341">
        <f t="shared" si="433"/>
        <v>2567718</v>
      </c>
      <c r="AH311" s="107">
        <v>0</v>
      </c>
      <c r="AI311" s="107">
        <v>0</v>
      </c>
      <c r="AJ311" s="341">
        <f t="shared" si="434"/>
        <v>0</v>
      </c>
      <c r="AK311" s="107">
        <v>0</v>
      </c>
      <c r="AL311" s="107">
        <v>0</v>
      </c>
      <c r="AM311" s="107"/>
      <c r="AN311" s="341">
        <f t="shared" si="435"/>
        <v>0</v>
      </c>
      <c r="AO311" s="107">
        <v>2567718</v>
      </c>
      <c r="AP311" s="107">
        <v>0</v>
      </c>
      <c r="AQ311" s="341">
        <f t="shared" si="436"/>
        <v>2567718</v>
      </c>
      <c r="AR311" s="90">
        <f t="shared" si="437"/>
        <v>0</v>
      </c>
    </row>
    <row r="312" spans="2:45" ht="63.75" customHeight="1" x14ac:dyDescent="0.25">
      <c r="B312" s="269" t="s">
        <v>22</v>
      </c>
      <c r="C312" s="334" t="s">
        <v>900</v>
      </c>
      <c r="D312" s="263"/>
      <c r="E312" s="235" t="s">
        <v>668</v>
      </c>
      <c r="F312" s="289" t="s">
        <v>600</v>
      </c>
      <c r="G312" s="242"/>
      <c r="H312" s="235">
        <v>2024</v>
      </c>
      <c r="I312" s="235">
        <v>2030</v>
      </c>
      <c r="J312" s="239">
        <f>SUM(J313:J313)</f>
        <v>2190813.7680000002</v>
      </c>
      <c r="K312" s="239">
        <f>SUM(K313:K313)</f>
        <v>0</v>
      </c>
      <c r="L312" s="249">
        <f t="shared" si="426"/>
        <v>2190813.7680000002</v>
      </c>
      <c r="M312" s="239">
        <f>SUM(M313:M313)</f>
        <v>2190813.7680000002</v>
      </c>
      <c r="N312" s="239">
        <f>SUM(N313:N313)</f>
        <v>0</v>
      </c>
      <c r="O312" s="249">
        <f t="shared" si="427"/>
        <v>2190813.7680000002</v>
      </c>
      <c r="P312" s="239">
        <f>SUM(P313:P313)</f>
        <v>2190813.7680000002</v>
      </c>
      <c r="Q312" s="239">
        <f>SUM(Q313:Q313)</f>
        <v>0</v>
      </c>
      <c r="R312" s="249">
        <f t="shared" si="428"/>
        <v>2190813.7680000002</v>
      </c>
      <c r="S312" s="239">
        <f>SUM(S313:S313)</f>
        <v>2190813.7680000002</v>
      </c>
      <c r="T312" s="239">
        <f>SUM(T313:T313)</f>
        <v>0</v>
      </c>
      <c r="U312" s="249">
        <f t="shared" si="429"/>
        <v>2190813.7680000002</v>
      </c>
      <c r="V312" s="239">
        <f>SUM(V313:V313)</f>
        <v>2190813.7680000002</v>
      </c>
      <c r="W312" s="239">
        <f>SUM(W313:W313)</f>
        <v>0</v>
      </c>
      <c r="X312" s="249">
        <f t="shared" si="430"/>
        <v>2190813.7680000002</v>
      </c>
      <c r="Y312" s="249">
        <f>SUM(Y313:Y313)</f>
        <v>2190813.7680000002</v>
      </c>
      <c r="Z312" s="249">
        <f>SUM(Z313:Z313)</f>
        <v>0</v>
      </c>
      <c r="AA312" s="249">
        <f>SUM(Y312:Z312)</f>
        <v>2190813.7680000002</v>
      </c>
      <c r="AB312" s="249">
        <f>SUM(AB313:AB313)</f>
        <v>2190813.7680000002</v>
      </c>
      <c r="AC312" s="249">
        <f>SUM(AC313:AC313)</f>
        <v>0</v>
      </c>
      <c r="AD312" s="249">
        <f>SUM(AB312:AC312)</f>
        <v>2190813.7680000002</v>
      </c>
      <c r="AE312" s="249">
        <f t="shared" si="431"/>
        <v>15335696.375999998</v>
      </c>
      <c r="AF312" s="249">
        <f t="shared" si="432"/>
        <v>0</v>
      </c>
      <c r="AG312" s="249">
        <f t="shared" si="433"/>
        <v>15335696.375999998</v>
      </c>
      <c r="AH312" s="239">
        <f>SUM(AH313:AH313)</f>
        <v>6572441.3039999995</v>
      </c>
      <c r="AI312" s="239">
        <f>SUM(AI313:AI313)</f>
        <v>0</v>
      </c>
      <c r="AJ312" s="249">
        <f t="shared" si="434"/>
        <v>6572441.3039999995</v>
      </c>
      <c r="AK312" s="239">
        <f>SUM(AK313:AK313)</f>
        <v>0</v>
      </c>
      <c r="AL312" s="239">
        <f>SUM(AL313:AL313)</f>
        <v>0</v>
      </c>
      <c r="AM312" s="249"/>
      <c r="AN312" s="249">
        <f t="shared" si="435"/>
        <v>0</v>
      </c>
      <c r="AO312" s="239">
        <f>SUM(AO313:AO313)</f>
        <v>8763255.0720000006</v>
      </c>
      <c r="AP312" s="239">
        <f>SUM(AP313:AP313)</f>
        <v>0</v>
      </c>
      <c r="AQ312" s="249">
        <f t="shared" si="436"/>
        <v>8763255.0720000006</v>
      </c>
      <c r="AR312" s="244">
        <f t="shared" si="437"/>
        <v>0</v>
      </c>
    </row>
    <row r="313" spans="2:45" ht="63.75" customHeight="1" x14ac:dyDescent="0.25">
      <c r="B313" s="71" t="s">
        <v>233</v>
      </c>
      <c r="C313" s="86" t="s">
        <v>901</v>
      </c>
      <c r="D313" s="125"/>
      <c r="E313" s="88" t="s">
        <v>668</v>
      </c>
      <c r="F313" s="152" t="s">
        <v>600</v>
      </c>
      <c r="G313" s="118"/>
      <c r="H313" s="92">
        <v>2024</v>
      </c>
      <c r="I313" s="92">
        <v>2030</v>
      </c>
      <c r="J313" s="7">
        <v>2190813.7680000002</v>
      </c>
      <c r="K313" s="7">
        <v>0</v>
      </c>
      <c r="L313" s="341">
        <f>SUM(J313:K313)</f>
        <v>2190813.7680000002</v>
      </c>
      <c r="M313" s="7">
        <v>2190813.7680000002</v>
      </c>
      <c r="N313" s="7">
        <v>0</v>
      </c>
      <c r="O313" s="341">
        <f>SUM(M313:N313)</f>
        <v>2190813.7680000002</v>
      </c>
      <c r="P313" s="107">
        <v>2190813.7680000002</v>
      </c>
      <c r="Q313" s="107">
        <v>0</v>
      </c>
      <c r="R313" s="341">
        <f>SUM(P313:Q313)</f>
        <v>2190813.7680000002</v>
      </c>
      <c r="S313" s="107">
        <v>2190813.7680000002</v>
      </c>
      <c r="T313" s="107">
        <v>0</v>
      </c>
      <c r="U313" s="341">
        <f>SUM(S313:T313)</f>
        <v>2190813.7680000002</v>
      </c>
      <c r="V313" s="107">
        <v>2190813.7680000002</v>
      </c>
      <c r="W313" s="107">
        <v>0</v>
      </c>
      <c r="X313" s="341">
        <f t="shared" si="430"/>
        <v>2190813.7680000002</v>
      </c>
      <c r="Y313" s="107">
        <v>2190813.7680000002</v>
      </c>
      <c r="Z313" s="107">
        <v>0</v>
      </c>
      <c r="AA313" s="341">
        <f>SUM(Y313:Z313)</f>
        <v>2190813.7680000002</v>
      </c>
      <c r="AB313" s="107">
        <v>2190813.7680000002</v>
      </c>
      <c r="AC313" s="107">
        <v>0</v>
      </c>
      <c r="AD313" s="341">
        <f>SUM(AB313:AC313)</f>
        <v>2190813.7680000002</v>
      </c>
      <c r="AE313" s="107">
        <f t="shared" si="431"/>
        <v>15335696.375999998</v>
      </c>
      <c r="AF313" s="107">
        <f t="shared" si="432"/>
        <v>0</v>
      </c>
      <c r="AG313" s="341">
        <f>AE313+AF313</f>
        <v>15335696.375999998</v>
      </c>
      <c r="AH313" s="107">
        <v>6572441.3039999995</v>
      </c>
      <c r="AI313" s="107">
        <v>0</v>
      </c>
      <c r="AJ313" s="341">
        <f>SUM(AH313:AI313)</f>
        <v>6572441.3039999995</v>
      </c>
      <c r="AK313" s="107">
        <v>0</v>
      </c>
      <c r="AL313" s="107">
        <v>0</v>
      </c>
      <c r="AM313" s="107"/>
      <c r="AN313" s="341">
        <f t="shared" si="440"/>
        <v>0</v>
      </c>
      <c r="AO313" s="107">
        <v>8763255.0720000006</v>
      </c>
      <c r="AP313" s="107"/>
      <c r="AQ313" s="341">
        <f t="shared" si="436"/>
        <v>8763255.0720000006</v>
      </c>
      <c r="AR313" s="212">
        <f t="shared" si="437"/>
        <v>0</v>
      </c>
    </row>
    <row r="314" spans="2:45" s="4" customFormat="1" ht="48" customHeight="1" thickBot="1" x14ac:dyDescent="0.25">
      <c r="B314" s="189"/>
      <c r="C314" s="190" t="s">
        <v>35</v>
      </c>
      <c r="D314" s="138"/>
      <c r="E314" s="138"/>
      <c r="F314" s="109"/>
      <c r="G314" s="109"/>
      <c r="H314" s="109"/>
      <c r="I314" s="109"/>
      <c r="J314" s="191">
        <f t="shared" ref="J314:AD314" si="453">J312+J306+J300</f>
        <v>5436950.568</v>
      </c>
      <c r="K314" s="191">
        <f t="shared" si="453"/>
        <v>0</v>
      </c>
      <c r="L314" s="191">
        <f t="shared" si="453"/>
        <v>5436950.568</v>
      </c>
      <c r="M314" s="191">
        <f t="shared" si="453"/>
        <v>2190813.7680000002</v>
      </c>
      <c r="N314" s="191">
        <f t="shared" si="453"/>
        <v>0</v>
      </c>
      <c r="O314" s="191">
        <f t="shared" si="453"/>
        <v>2190813.7680000002</v>
      </c>
      <c r="P314" s="191">
        <f t="shared" si="453"/>
        <v>4067723.2080000001</v>
      </c>
      <c r="Q314" s="191">
        <f t="shared" si="453"/>
        <v>0</v>
      </c>
      <c r="R314" s="191">
        <f t="shared" si="453"/>
        <v>4067723.2080000001</v>
      </c>
      <c r="S314" s="191">
        <f t="shared" si="453"/>
        <v>2190813.7680000002</v>
      </c>
      <c r="T314" s="191">
        <f t="shared" si="453"/>
        <v>0</v>
      </c>
      <c r="U314" s="191">
        <f t="shared" si="453"/>
        <v>2190813.7680000002</v>
      </c>
      <c r="V314" s="191">
        <v>2190813.7680000002</v>
      </c>
      <c r="W314" s="191">
        <f t="shared" si="453"/>
        <v>0</v>
      </c>
      <c r="X314" s="191">
        <f t="shared" si="453"/>
        <v>15485894.388</v>
      </c>
      <c r="Y314" s="191">
        <f t="shared" si="453"/>
        <v>8251325.0279999999</v>
      </c>
      <c r="Z314" s="191">
        <f t="shared" si="453"/>
        <v>0</v>
      </c>
      <c r="AA314" s="191">
        <f t="shared" si="453"/>
        <v>8251325.0279999999</v>
      </c>
      <c r="AB314" s="191">
        <f t="shared" si="453"/>
        <v>9884275.9079999998</v>
      </c>
      <c r="AC314" s="191">
        <f t="shared" si="453"/>
        <v>0</v>
      </c>
      <c r="AD314" s="191">
        <f t="shared" si="453"/>
        <v>9884275.9079999998</v>
      </c>
      <c r="AE314" s="191">
        <f t="shared" ref="AE314:AR314" si="454">AE312+AE306+AE300</f>
        <v>47507796.636</v>
      </c>
      <c r="AF314" s="191">
        <f t="shared" si="454"/>
        <v>0</v>
      </c>
      <c r="AG314" s="191">
        <f t="shared" si="454"/>
        <v>47507796.636</v>
      </c>
      <c r="AH314" s="191">
        <f t="shared" si="454"/>
        <v>10795487.544</v>
      </c>
      <c r="AI314" s="191">
        <f t="shared" si="454"/>
        <v>0</v>
      </c>
      <c r="AJ314" s="191">
        <f t="shared" si="454"/>
        <v>10795487.544</v>
      </c>
      <c r="AK314" s="191">
        <f t="shared" si="454"/>
        <v>0</v>
      </c>
      <c r="AL314" s="191">
        <f t="shared" si="454"/>
        <v>0</v>
      </c>
      <c r="AM314" s="191">
        <f t="shared" si="454"/>
        <v>0</v>
      </c>
      <c r="AN314" s="191">
        <f t="shared" si="454"/>
        <v>0</v>
      </c>
      <c r="AO314" s="191">
        <f t="shared" si="454"/>
        <v>32212309.092</v>
      </c>
      <c r="AP314" s="191">
        <f t="shared" si="454"/>
        <v>0</v>
      </c>
      <c r="AQ314" s="191">
        <f t="shared" si="454"/>
        <v>32212309.092</v>
      </c>
      <c r="AR314" s="217">
        <f t="shared" si="454"/>
        <v>-4500000</v>
      </c>
    </row>
    <row r="315" spans="2:45" s="4" customFormat="1" ht="47.25" customHeight="1" thickBot="1" x14ac:dyDescent="0.25">
      <c r="B315" s="102"/>
      <c r="C315" s="455" t="s">
        <v>599</v>
      </c>
      <c r="D315" s="456"/>
      <c r="E315" s="110"/>
      <c r="F315" s="105"/>
      <c r="G315" s="105"/>
      <c r="H315" s="105"/>
      <c r="I315" s="105"/>
      <c r="J315" s="111">
        <f>J296+J314</f>
        <v>20143591.080000002</v>
      </c>
      <c r="K315" s="111">
        <f t="shared" ref="K315:AQ315" si="455">K296+K314</f>
        <v>0</v>
      </c>
      <c r="L315" s="111">
        <f t="shared" si="455"/>
        <v>20143591.080000002</v>
      </c>
      <c r="M315" s="111">
        <f t="shared" si="455"/>
        <v>8820456.4583999999</v>
      </c>
      <c r="N315" s="111">
        <f t="shared" si="455"/>
        <v>0</v>
      </c>
      <c r="O315" s="111">
        <f t="shared" si="455"/>
        <v>8820456.4583999999</v>
      </c>
      <c r="P315" s="111">
        <f t="shared" si="455"/>
        <v>10697365.898400001</v>
      </c>
      <c r="Q315" s="111">
        <f t="shared" si="455"/>
        <v>0</v>
      </c>
      <c r="R315" s="111">
        <f t="shared" si="455"/>
        <v>10697365.898400001</v>
      </c>
      <c r="S315" s="111">
        <f t="shared" si="455"/>
        <v>8820456.4583999999</v>
      </c>
      <c r="T315" s="111">
        <f t="shared" si="455"/>
        <v>0</v>
      </c>
      <c r="U315" s="111">
        <f t="shared" si="455"/>
        <v>8820456.4583999999</v>
      </c>
      <c r="V315" s="111">
        <f t="shared" si="455"/>
        <v>15755025.818400003</v>
      </c>
      <c r="W315" s="111">
        <f t="shared" si="455"/>
        <v>0</v>
      </c>
      <c r="X315" s="111">
        <f t="shared" si="455"/>
        <v>29050106.4384</v>
      </c>
      <c r="Y315" s="111">
        <f t="shared" si="455"/>
        <v>23904002.498399999</v>
      </c>
      <c r="Z315" s="111">
        <f t="shared" si="455"/>
        <v>0</v>
      </c>
      <c r="AA315" s="111">
        <f t="shared" si="455"/>
        <v>23904002.498399999</v>
      </c>
      <c r="AB315" s="111">
        <f t="shared" si="455"/>
        <v>21044134.498400003</v>
      </c>
      <c r="AC315" s="111">
        <f t="shared" si="455"/>
        <v>0</v>
      </c>
      <c r="AD315" s="111">
        <f t="shared" si="455"/>
        <v>21044134.498400003</v>
      </c>
      <c r="AE315" s="111">
        <f t="shared" si="455"/>
        <v>122480113.33039999</v>
      </c>
      <c r="AF315" s="111">
        <f t="shared" si="455"/>
        <v>0</v>
      </c>
      <c r="AG315" s="111">
        <f t="shared" si="455"/>
        <v>122480113.33039999</v>
      </c>
      <c r="AH315" s="111">
        <f t="shared" si="455"/>
        <v>30109413.436799999</v>
      </c>
      <c r="AI315" s="111">
        <f t="shared" si="455"/>
        <v>0</v>
      </c>
      <c r="AJ315" s="111">
        <f t="shared" si="455"/>
        <v>30109413.436799999</v>
      </c>
      <c r="AK315" s="111">
        <f t="shared" si="455"/>
        <v>6132000</v>
      </c>
      <c r="AL315" s="111">
        <f t="shared" si="455"/>
        <v>0</v>
      </c>
      <c r="AM315" s="111"/>
      <c r="AN315" s="111">
        <f t="shared" si="455"/>
        <v>6132000</v>
      </c>
      <c r="AO315" s="111">
        <f t="shared" si="455"/>
        <v>74658699.893600002</v>
      </c>
      <c r="AP315" s="111">
        <f t="shared" si="455"/>
        <v>0</v>
      </c>
      <c r="AQ315" s="111">
        <f t="shared" si="455"/>
        <v>74658699.893600002</v>
      </c>
      <c r="AR315" s="111">
        <f>AR313+AR307+AR301</f>
        <v>-900000</v>
      </c>
      <c r="AS315" s="50">
        <f>AR315/AG315</f>
        <v>-7.3481316723816E-3</v>
      </c>
    </row>
    <row r="316" spans="2:45" ht="53.45" customHeight="1" thickBot="1" x14ac:dyDescent="0.3">
      <c r="B316" s="162"/>
      <c r="C316" s="163"/>
      <c r="D316" s="163"/>
      <c r="E316" s="163"/>
      <c r="F316" s="164"/>
      <c r="G316" s="164"/>
      <c r="H316" s="164"/>
      <c r="I316" s="164"/>
      <c r="J316" s="165"/>
      <c r="K316" s="165"/>
      <c r="L316" s="165"/>
      <c r="M316" s="165"/>
      <c r="N316" s="165"/>
      <c r="O316" s="165"/>
      <c r="P316" s="165"/>
      <c r="Q316" s="165"/>
      <c r="R316" s="165"/>
      <c r="S316" s="165"/>
      <c r="T316" s="165"/>
      <c r="U316" s="165"/>
      <c r="V316" s="165"/>
      <c r="W316" s="165"/>
      <c r="X316" s="165"/>
      <c r="Y316" s="165"/>
      <c r="Z316" s="165"/>
      <c r="AA316" s="165"/>
      <c r="AB316" s="165"/>
      <c r="AC316" s="165"/>
      <c r="AD316" s="165"/>
      <c r="AE316" s="165"/>
      <c r="AF316" s="165"/>
      <c r="AG316" s="165"/>
      <c r="AH316" s="165"/>
      <c r="AI316" s="165"/>
      <c r="AJ316" s="165"/>
      <c r="AK316" s="165"/>
      <c r="AL316" s="165"/>
      <c r="AM316" s="165"/>
      <c r="AN316" s="165"/>
      <c r="AO316" s="165"/>
      <c r="AP316" s="165"/>
      <c r="AQ316" s="165"/>
      <c r="AR316" s="165"/>
    </row>
    <row r="317" spans="2:45" s="309" customFormat="1" ht="0.75" customHeight="1" x14ac:dyDescent="0.3">
      <c r="B317" s="308"/>
      <c r="F317" s="310"/>
      <c r="G317" s="310"/>
      <c r="H317" s="310"/>
      <c r="I317" s="310"/>
      <c r="J317" s="311">
        <f t="shared" ref="J317:X317" si="456">J49+J155+J265+J315</f>
        <v>202501731.41700003</v>
      </c>
      <c r="K317" s="311">
        <f t="shared" si="456"/>
        <v>0</v>
      </c>
      <c r="L317" s="311">
        <f t="shared" si="456"/>
        <v>192063693.47940001</v>
      </c>
      <c r="M317" s="311">
        <f t="shared" si="456"/>
        <v>220755834.33539999</v>
      </c>
      <c r="N317" s="311">
        <f t="shared" si="456"/>
        <v>0</v>
      </c>
      <c r="O317" s="311">
        <f t="shared" si="456"/>
        <v>220755834.33539999</v>
      </c>
      <c r="P317" s="311">
        <f t="shared" si="456"/>
        <v>269567943.2202</v>
      </c>
      <c r="Q317" s="311">
        <f t="shared" si="456"/>
        <v>36800000</v>
      </c>
      <c r="R317" s="311">
        <f t="shared" si="456"/>
        <v>306367943.2202</v>
      </c>
      <c r="S317" s="311">
        <f t="shared" si="456"/>
        <v>263928574.94292003</v>
      </c>
      <c r="T317" s="311">
        <f t="shared" si="456"/>
        <v>36800000</v>
      </c>
      <c r="U317" s="311">
        <f t="shared" si="456"/>
        <v>306608436.10292006</v>
      </c>
      <c r="V317" s="311">
        <f t="shared" si="456"/>
        <v>278472422.06291997</v>
      </c>
      <c r="W317" s="311">
        <f t="shared" si="456"/>
        <v>36800000</v>
      </c>
      <c r="X317" s="311">
        <f t="shared" si="456"/>
        <v>328567502.68291998</v>
      </c>
      <c r="Y317" s="311"/>
      <c r="Z317" s="311"/>
      <c r="AA317" s="311"/>
      <c r="AB317" s="311"/>
      <c r="AC317" s="311"/>
      <c r="AD317" s="311"/>
      <c r="AE317" s="311">
        <f t="shared" ref="AE317:AR317" si="457">AE49+AE155+AE265+AE315</f>
        <v>1785531118.6698799</v>
      </c>
      <c r="AF317" s="311">
        <f t="shared" si="457"/>
        <v>184000000</v>
      </c>
      <c r="AG317" s="311">
        <f t="shared" si="457"/>
        <v>1969531118.6698804</v>
      </c>
      <c r="AH317" s="311">
        <f t="shared" si="457"/>
        <v>532837737.22140002</v>
      </c>
      <c r="AI317" s="311">
        <f t="shared" si="457"/>
        <v>36800000</v>
      </c>
      <c r="AJ317" s="311">
        <f t="shared" si="457"/>
        <v>569637737.22140002</v>
      </c>
      <c r="AK317" s="311">
        <f t="shared" si="457"/>
        <v>11652000</v>
      </c>
      <c r="AL317" s="311">
        <f t="shared" si="457"/>
        <v>0</v>
      </c>
      <c r="AM317" s="311">
        <f t="shared" si="457"/>
        <v>0</v>
      </c>
      <c r="AN317" s="311">
        <f t="shared" si="457"/>
        <v>11652000</v>
      </c>
      <c r="AO317" s="311">
        <f t="shared" si="457"/>
        <v>880487351.31968009</v>
      </c>
      <c r="AP317" s="311">
        <f t="shared" si="457"/>
        <v>147200000</v>
      </c>
      <c r="AQ317" s="311">
        <f t="shared" si="457"/>
        <v>1027687351.3196801</v>
      </c>
      <c r="AR317" s="312">
        <f t="shared" si="457"/>
        <v>-349874030.12880003</v>
      </c>
      <c r="AS317" s="313"/>
    </row>
  </sheetData>
  <mergeCells count="117">
    <mergeCell ref="F269:F270"/>
    <mergeCell ref="G269:G270"/>
    <mergeCell ref="H269:H270"/>
    <mergeCell ref="B3:AR3"/>
    <mergeCell ref="AO158:AQ158"/>
    <mergeCell ref="AO159:AQ159"/>
    <mergeCell ref="J52:L53"/>
    <mergeCell ref="J158:L159"/>
    <mergeCell ref="J268:L269"/>
    <mergeCell ref="B268:B270"/>
    <mergeCell ref="AE268:AG269"/>
    <mergeCell ref="C265:D265"/>
    <mergeCell ref="M158:O159"/>
    <mergeCell ref="E159:E160"/>
    <mergeCell ref="E269:E270"/>
    <mergeCell ref="C110:D110"/>
    <mergeCell ref="F6:F8"/>
    <mergeCell ref="G6:G8"/>
    <mergeCell ref="H6:H8"/>
    <mergeCell ref="I6:I8"/>
    <mergeCell ref="D5:D8"/>
    <mergeCell ref="I53:I54"/>
    <mergeCell ref="B50:AR50"/>
    <mergeCell ref="E6:E8"/>
    <mergeCell ref="C315:D315"/>
    <mergeCell ref="F159:F160"/>
    <mergeCell ref="G159:G160"/>
    <mergeCell ref="F268:G268"/>
    <mergeCell ref="I269:I270"/>
    <mergeCell ref="B266:AR266"/>
    <mergeCell ref="C271:D271"/>
    <mergeCell ref="C297:D297"/>
    <mergeCell ref="H268:I268"/>
    <mergeCell ref="AK269:AN269"/>
    <mergeCell ref="I159:I160"/>
    <mergeCell ref="AR158:AR159"/>
    <mergeCell ref="C161:D161"/>
    <mergeCell ref="AH268:AN268"/>
    <mergeCell ref="C205:D205"/>
    <mergeCell ref="AR268:AR269"/>
    <mergeCell ref="S268:U269"/>
    <mergeCell ref="V268:X269"/>
    <mergeCell ref="C268:C270"/>
    <mergeCell ref="H159:H160"/>
    <mergeCell ref="D268:D270"/>
    <mergeCell ref="B158:B160"/>
    <mergeCell ref="B267:AR267"/>
    <mergeCell ref="P268:R269"/>
    <mergeCell ref="AO268:AQ268"/>
    <mergeCell ref="AO269:AQ269"/>
    <mergeCell ref="M268:O269"/>
    <mergeCell ref="B51:AR51"/>
    <mergeCell ref="AH52:AN52"/>
    <mergeCell ref="F53:F54"/>
    <mergeCell ref="P158:R159"/>
    <mergeCell ref="S158:U159"/>
    <mergeCell ref="V158:X159"/>
    <mergeCell ref="D158:D160"/>
    <mergeCell ref="AK159:AN159"/>
    <mergeCell ref="F158:G158"/>
    <mergeCell ref="AH159:AJ159"/>
    <mergeCell ref="AH158:AN158"/>
    <mergeCell ref="H158:I158"/>
    <mergeCell ref="C155:D155"/>
    <mergeCell ref="C158:C160"/>
    <mergeCell ref="AE158:AG159"/>
    <mergeCell ref="C123:D123"/>
    <mergeCell ref="Y158:AA159"/>
    <mergeCell ref="AB158:AD159"/>
    <mergeCell ref="Y268:AA269"/>
    <mergeCell ref="AB268:AD269"/>
    <mergeCell ref="AH269:AJ269"/>
    <mergeCell ref="AK6:AN6"/>
    <mergeCell ref="AR5:AR6"/>
    <mergeCell ref="C9:D9"/>
    <mergeCell ref="C49:D49"/>
    <mergeCell ref="P52:R53"/>
    <mergeCell ref="AE5:AG6"/>
    <mergeCell ref="AO6:AQ6"/>
    <mergeCell ref="AO5:AQ5"/>
    <mergeCell ref="AO52:AQ52"/>
    <mergeCell ref="E53:E54"/>
    <mergeCell ref="AO53:AQ53"/>
    <mergeCell ref="Y5:AA6"/>
    <mergeCell ref="AB5:AD6"/>
    <mergeCell ref="V52:X53"/>
    <mergeCell ref="AE52:AG53"/>
    <mergeCell ref="S52:U53"/>
    <mergeCell ref="G53:G54"/>
    <mergeCell ref="H53:H54"/>
    <mergeCell ref="C5:C8"/>
    <mergeCell ref="C52:C54"/>
    <mergeCell ref="D52:D54"/>
    <mergeCell ref="B2:AR2"/>
    <mergeCell ref="B4:AR4"/>
    <mergeCell ref="H5:I5"/>
    <mergeCell ref="AH53:AJ53"/>
    <mergeCell ref="AK53:AN53"/>
    <mergeCell ref="B157:AR157"/>
    <mergeCell ref="M52:O53"/>
    <mergeCell ref="AR52:AR53"/>
    <mergeCell ref="C82:D82"/>
    <mergeCell ref="H52:I52"/>
    <mergeCell ref="C30:D30"/>
    <mergeCell ref="B5:B8"/>
    <mergeCell ref="B52:B54"/>
    <mergeCell ref="F5:G5"/>
    <mergeCell ref="AH6:AJ6"/>
    <mergeCell ref="F52:G52"/>
    <mergeCell ref="J5:L6"/>
    <mergeCell ref="S5:U6"/>
    <mergeCell ref="V5:X6"/>
    <mergeCell ref="C55:D55"/>
    <mergeCell ref="B156:AR156"/>
    <mergeCell ref="M5:O6"/>
    <mergeCell ref="AH5:AN5"/>
    <mergeCell ref="P5:R6"/>
  </mergeCells>
  <phoneticPr fontId="3" type="noConversion"/>
  <pageMargins left="0.2" right="0.2" top="0.25" bottom="0.2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W61"/>
  <sheetViews>
    <sheetView topLeftCell="A4" zoomScale="90" zoomScaleNormal="90" workbookViewId="0">
      <pane ySplit="3" topLeftCell="A31" activePane="bottomLeft" state="frozen"/>
      <selection activeCell="A4" sqref="A4"/>
      <selection pane="bottomLeft" activeCell="B34" sqref="B34"/>
    </sheetView>
  </sheetViews>
  <sheetFormatPr defaultRowHeight="15" x14ac:dyDescent="0.25"/>
  <cols>
    <col min="2" max="2" width="58.5703125" customWidth="1"/>
    <col min="3" max="3" width="29" customWidth="1"/>
    <col min="4" max="4" width="29.7109375" customWidth="1"/>
    <col min="5" max="5" width="17.42578125" customWidth="1"/>
    <col min="6" max="6" width="15.5703125" customWidth="1"/>
    <col min="7" max="7" width="21.42578125" style="10" customWidth="1"/>
    <col min="8" max="8" width="24" style="10" customWidth="1"/>
    <col min="9" max="9" width="22.7109375" style="10" customWidth="1"/>
    <col min="10" max="10" width="21.28515625" style="10" customWidth="1"/>
    <col min="11" max="11" width="20.28515625" style="10" customWidth="1"/>
    <col min="12" max="12" width="20.42578125" style="10" customWidth="1"/>
    <col min="13" max="13" width="19" style="10" customWidth="1"/>
    <col min="14" max="14" width="17.28515625" style="10" customWidth="1"/>
    <col min="15" max="15" width="21" style="10" customWidth="1"/>
    <col min="16" max="16" width="26.85546875" style="10" customWidth="1"/>
    <col min="17" max="17" width="20.7109375" style="10" customWidth="1"/>
    <col min="18" max="18" width="23.7109375" style="10" customWidth="1"/>
    <col min="19" max="19" width="22.140625" style="10" customWidth="1"/>
    <col min="20" max="20" width="20.85546875" style="10" customWidth="1"/>
    <col min="21" max="21" width="23.28515625" hidden="1" customWidth="1"/>
    <col min="22" max="22" width="22.7109375" style="19" customWidth="1"/>
    <col min="23" max="23" width="34.85546875" style="19" customWidth="1"/>
  </cols>
  <sheetData>
    <row r="1" spans="2:21" ht="15.75" thickBot="1" x14ac:dyDescent="0.3"/>
    <row r="2" spans="2:21" ht="45" customHeight="1" thickBot="1" x14ac:dyDescent="0.35">
      <c r="B2" s="508" t="s">
        <v>40</v>
      </c>
      <c r="C2" s="509"/>
      <c r="D2" s="509"/>
      <c r="E2" s="509"/>
      <c r="F2" s="509"/>
      <c r="G2" s="509"/>
      <c r="H2" s="509"/>
      <c r="I2" s="509"/>
      <c r="J2" s="509"/>
      <c r="K2" s="509"/>
      <c r="L2" s="509"/>
      <c r="M2" s="509"/>
      <c r="N2" s="509"/>
      <c r="O2" s="509"/>
      <c r="P2" s="509"/>
      <c r="Q2" s="509"/>
      <c r="R2" s="509"/>
      <c r="S2" s="509"/>
      <c r="T2" s="510"/>
    </row>
    <row r="3" spans="2:21" ht="16.5" customHeight="1" thickBot="1" x14ac:dyDescent="0.3">
      <c r="B3" s="28" t="s">
        <v>80</v>
      </c>
      <c r="C3" s="514" t="s">
        <v>24</v>
      </c>
      <c r="D3" s="515"/>
      <c r="E3" s="514" t="s">
        <v>2</v>
      </c>
      <c r="F3" s="515"/>
      <c r="G3" s="29" t="s">
        <v>81</v>
      </c>
      <c r="H3" s="30"/>
      <c r="I3" s="31"/>
      <c r="J3" s="505" t="s">
        <v>46</v>
      </c>
      <c r="K3" s="507"/>
      <c r="L3" s="507"/>
      <c r="M3" s="507"/>
      <c r="N3" s="507"/>
      <c r="O3" s="507"/>
      <c r="P3" s="33"/>
      <c r="Q3" s="33"/>
      <c r="R3" s="33"/>
      <c r="S3" s="27" t="s">
        <v>45</v>
      </c>
      <c r="T3" s="11"/>
    </row>
    <row r="4" spans="2:21" ht="28.5" customHeight="1" thickBot="1" x14ac:dyDescent="0.3">
      <c r="B4" s="34"/>
      <c r="C4" s="35"/>
      <c r="D4" s="35"/>
      <c r="E4" s="35"/>
      <c r="F4" s="35"/>
      <c r="G4" s="36"/>
      <c r="H4" s="30"/>
      <c r="I4" s="30"/>
      <c r="J4" s="26"/>
      <c r="K4" s="26"/>
      <c r="L4" s="26"/>
      <c r="M4" s="26"/>
      <c r="N4" s="26"/>
      <c r="O4" s="26"/>
      <c r="P4" s="33"/>
      <c r="Q4" s="33"/>
      <c r="R4" s="33"/>
      <c r="S4" s="33"/>
      <c r="T4" s="37"/>
    </row>
    <row r="5" spans="2:21" ht="33" customHeight="1" thickBot="1" x14ac:dyDescent="0.3">
      <c r="B5" s="518" t="s">
        <v>671</v>
      </c>
      <c r="C5" s="519"/>
      <c r="D5" s="519"/>
      <c r="E5" s="519"/>
      <c r="F5" s="519"/>
      <c r="G5" s="519"/>
      <c r="H5" s="519"/>
      <c r="I5" s="519"/>
      <c r="J5" s="519"/>
      <c r="K5" s="519"/>
      <c r="L5" s="519"/>
      <c r="M5" s="519"/>
      <c r="N5" s="519"/>
      <c r="O5" s="519"/>
      <c r="P5" s="519"/>
      <c r="Q5" s="519"/>
      <c r="R5" s="519"/>
      <c r="S5" s="519"/>
      <c r="T5" s="520"/>
    </row>
    <row r="6" spans="2:21" ht="78.75" customHeight="1" thickBot="1" x14ac:dyDescent="0.3">
      <c r="B6" s="516" t="s">
        <v>80</v>
      </c>
      <c r="C6" s="495" t="s">
        <v>84</v>
      </c>
      <c r="D6" s="495"/>
      <c r="E6" s="495" t="s">
        <v>60</v>
      </c>
      <c r="F6" s="495"/>
      <c r="G6" s="499" t="s">
        <v>85</v>
      </c>
      <c r="H6" s="500"/>
      <c r="I6" s="501"/>
      <c r="J6" s="505" t="s">
        <v>341</v>
      </c>
      <c r="K6" s="507"/>
      <c r="L6" s="507"/>
      <c r="M6" s="507"/>
      <c r="N6" s="507"/>
      <c r="O6" s="507"/>
      <c r="P6" s="499" t="s">
        <v>73</v>
      </c>
      <c r="Q6" s="500"/>
      <c r="R6" s="501"/>
      <c r="S6" s="521" t="s">
        <v>342</v>
      </c>
      <c r="T6" s="525" t="s">
        <v>343</v>
      </c>
      <c r="U6" s="3"/>
    </row>
    <row r="7" spans="2:21" ht="37.9" customHeight="1" thickBot="1" x14ac:dyDescent="0.3">
      <c r="B7" s="516"/>
      <c r="C7" s="523" t="s">
        <v>58</v>
      </c>
      <c r="D7" s="523" t="s">
        <v>86</v>
      </c>
      <c r="E7" s="495" t="s">
        <v>61</v>
      </c>
      <c r="F7" s="495" t="s">
        <v>87</v>
      </c>
      <c r="G7" s="502"/>
      <c r="H7" s="503"/>
      <c r="I7" s="504"/>
      <c r="J7" s="505" t="s">
        <v>340</v>
      </c>
      <c r="K7" s="507"/>
      <c r="L7" s="528"/>
      <c r="M7" s="505" t="s">
        <v>103</v>
      </c>
      <c r="N7" s="506"/>
      <c r="O7" s="506"/>
      <c r="P7" s="496" t="s">
        <v>254</v>
      </c>
      <c r="Q7" s="497"/>
      <c r="R7" s="498"/>
      <c r="S7" s="522"/>
      <c r="T7" s="526"/>
      <c r="U7" s="3"/>
    </row>
    <row r="8" spans="2:21" ht="37.9" customHeight="1" thickBot="1" x14ac:dyDescent="0.3">
      <c r="B8" s="517"/>
      <c r="C8" s="524"/>
      <c r="D8" s="524"/>
      <c r="E8" s="527"/>
      <c r="F8" s="527"/>
      <c r="G8" s="45" t="s">
        <v>36</v>
      </c>
      <c r="H8" s="45" t="s">
        <v>37</v>
      </c>
      <c r="I8" s="45" t="s">
        <v>41</v>
      </c>
      <c r="J8" s="38" t="s">
        <v>36</v>
      </c>
      <c r="K8" s="32" t="s">
        <v>37</v>
      </c>
      <c r="L8" s="39" t="s">
        <v>38</v>
      </c>
      <c r="M8" s="38" t="s">
        <v>36</v>
      </c>
      <c r="N8" s="32" t="s">
        <v>37</v>
      </c>
      <c r="O8" s="39" t="s">
        <v>39</v>
      </c>
      <c r="P8" s="349" t="s">
        <v>36</v>
      </c>
      <c r="Q8" s="45" t="s">
        <v>37</v>
      </c>
      <c r="R8" s="350" t="s">
        <v>38</v>
      </c>
      <c r="S8" s="351"/>
      <c r="T8" s="351"/>
      <c r="U8" s="3"/>
    </row>
    <row r="9" spans="2:21" ht="108" customHeight="1" x14ac:dyDescent="0.25">
      <c r="B9" s="354" t="s">
        <v>902</v>
      </c>
      <c r="C9" s="76" t="s">
        <v>345</v>
      </c>
      <c r="D9" s="76" t="s">
        <v>347</v>
      </c>
      <c r="E9" s="355">
        <v>2024</v>
      </c>
      <c r="F9" s="355">
        <v>2030</v>
      </c>
      <c r="G9" s="353">
        <v>193887560</v>
      </c>
      <c r="H9" s="353">
        <v>0</v>
      </c>
      <c r="I9" s="353">
        <f>G9+H9</f>
        <v>193887560</v>
      </c>
      <c r="J9" s="353">
        <v>50103022</v>
      </c>
      <c r="K9" s="353">
        <v>0</v>
      </c>
      <c r="L9" s="353">
        <f>J9+K9</f>
        <v>50103022</v>
      </c>
      <c r="M9" s="353">
        <v>0</v>
      </c>
      <c r="N9" s="353">
        <v>0</v>
      </c>
      <c r="O9" s="353">
        <f>M9+N9</f>
        <v>0</v>
      </c>
      <c r="P9" s="353">
        <v>69586268</v>
      </c>
      <c r="Q9" s="353">
        <v>0</v>
      </c>
      <c r="R9" s="353">
        <f>P9+Q9</f>
        <v>69586268</v>
      </c>
      <c r="S9" s="359">
        <f>'Kostimi i planit te veprimit'!AR29</f>
        <v>-74198269.571199998</v>
      </c>
      <c r="T9" s="360">
        <f>I9/110</f>
        <v>1762614.1818181819</v>
      </c>
      <c r="U9" s="2">
        <v>50000</v>
      </c>
    </row>
    <row r="10" spans="2:21" ht="112.5" customHeight="1" x14ac:dyDescent="0.25">
      <c r="B10" s="167" t="s">
        <v>903</v>
      </c>
      <c r="C10" s="424" t="s">
        <v>353</v>
      </c>
      <c r="D10" s="424" t="s">
        <v>355</v>
      </c>
      <c r="E10" s="356">
        <v>2024</v>
      </c>
      <c r="F10" s="356">
        <v>2030</v>
      </c>
      <c r="G10" s="192">
        <v>227637289.20000002</v>
      </c>
      <c r="H10" s="192">
        <v>184000000</v>
      </c>
      <c r="I10" s="192">
        <f>G10+H10</f>
        <v>411637289.20000005</v>
      </c>
      <c r="J10" s="192">
        <v>98620902.600000009</v>
      </c>
      <c r="K10" s="192">
        <v>36800000</v>
      </c>
      <c r="L10" s="192">
        <f>J10+K10</f>
        <v>135420902.60000002</v>
      </c>
      <c r="M10" s="192">
        <v>0</v>
      </c>
      <c r="N10" s="192">
        <v>0</v>
      </c>
      <c r="O10" s="192">
        <f>M10+N10</f>
        <v>0</v>
      </c>
      <c r="P10" s="192">
        <v>123908696.8</v>
      </c>
      <c r="Q10" s="192">
        <v>147200000</v>
      </c>
      <c r="R10" s="192">
        <f>P10+Q10</f>
        <v>271108696.80000001</v>
      </c>
      <c r="S10" s="197">
        <f>'Kostimi i planit te veprimit'!AR48</f>
        <v>-5107689.8000000715</v>
      </c>
      <c r="T10" s="198">
        <f>I10/110</f>
        <v>3742157.1745454548</v>
      </c>
      <c r="U10" s="2">
        <v>100000</v>
      </c>
    </row>
    <row r="11" spans="2:21" ht="54" customHeight="1" thickBot="1" x14ac:dyDescent="0.3">
      <c r="B11" s="180" t="s">
        <v>120</v>
      </c>
      <c r="C11" s="425"/>
      <c r="D11" s="425"/>
      <c r="E11" s="181"/>
      <c r="F11" s="181"/>
      <c r="G11" s="357">
        <f t="shared" ref="G11:U11" si="0">SUM(G9:G10)</f>
        <v>421524849.20000005</v>
      </c>
      <c r="H11" s="357">
        <f t="shared" si="0"/>
        <v>184000000</v>
      </c>
      <c r="I11" s="357">
        <f t="shared" si="0"/>
        <v>605524849.20000005</v>
      </c>
      <c r="J11" s="357">
        <f t="shared" si="0"/>
        <v>148723924.60000002</v>
      </c>
      <c r="K11" s="357">
        <f t="shared" si="0"/>
        <v>36800000</v>
      </c>
      <c r="L11" s="357">
        <f t="shared" si="0"/>
        <v>185523924.60000002</v>
      </c>
      <c r="M11" s="357">
        <f t="shared" si="0"/>
        <v>0</v>
      </c>
      <c r="N11" s="357">
        <f t="shared" si="0"/>
        <v>0</v>
      </c>
      <c r="O11" s="357">
        <f t="shared" si="0"/>
        <v>0</v>
      </c>
      <c r="P11" s="357">
        <f t="shared" si="0"/>
        <v>193494964.80000001</v>
      </c>
      <c r="Q11" s="357">
        <f t="shared" si="0"/>
        <v>147200000</v>
      </c>
      <c r="R11" s="357">
        <f t="shared" si="0"/>
        <v>340694964.80000001</v>
      </c>
      <c r="S11" s="357">
        <f t="shared" si="0"/>
        <v>-79305959.37120007</v>
      </c>
      <c r="T11" s="358">
        <f t="shared" si="0"/>
        <v>5504771.3563636364</v>
      </c>
      <c r="U11" s="352">
        <f t="shared" si="0"/>
        <v>150000</v>
      </c>
    </row>
    <row r="12" spans="2:21" ht="38.25" customHeight="1" thickBot="1" x14ac:dyDescent="0.3">
      <c r="B12" s="511" t="s">
        <v>298</v>
      </c>
      <c r="C12" s="512"/>
      <c r="D12" s="512"/>
      <c r="E12" s="512"/>
      <c r="F12" s="512"/>
      <c r="G12" s="512"/>
      <c r="H12" s="512"/>
      <c r="I12" s="512"/>
      <c r="J12" s="512"/>
      <c r="K12" s="512"/>
      <c r="L12" s="512"/>
      <c r="M12" s="512"/>
      <c r="N12" s="512"/>
      <c r="O12" s="512"/>
      <c r="P12" s="512"/>
      <c r="Q12" s="512"/>
      <c r="R12" s="512"/>
      <c r="S12" s="512"/>
      <c r="T12" s="513"/>
    </row>
    <row r="13" spans="2:21" ht="37.9" customHeight="1" thickBot="1" x14ac:dyDescent="0.3">
      <c r="B13" s="529" t="s">
        <v>80</v>
      </c>
      <c r="C13" s="530" t="s">
        <v>84</v>
      </c>
      <c r="D13" s="530"/>
      <c r="E13" s="530" t="s">
        <v>60</v>
      </c>
      <c r="F13" s="530"/>
      <c r="G13" s="531" t="s">
        <v>85</v>
      </c>
      <c r="H13" s="532"/>
      <c r="I13" s="533"/>
      <c r="J13" s="505" t="s">
        <v>341</v>
      </c>
      <c r="K13" s="507"/>
      <c r="L13" s="507"/>
      <c r="M13" s="507"/>
      <c r="N13" s="507"/>
      <c r="O13" s="507"/>
      <c r="P13" s="499" t="s">
        <v>73</v>
      </c>
      <c r="Q13" s="500"/>
      <c r="R13" s="501"/>
      <c r="S13" s="521" t="s">
        <v>342</v>
      </c>
      <c r="T13" s="493" t="s">
        <v>119</v>
      </c>
      <c r="U13" s="3"/>
    </row>
    <row r="14" spans="2:21" ht="37.9" customHeight="1" thickBot="1" x14ac:dyDescent="0.3">
      <c r="B14" s="529"/>
      <c r="C14" s="523" t="s">
        <v>58</v>
      </c>
      <c r="D14" s="523" t="s">
        <v>86</v>
      </c>
      <c r="E14" s="495" t="s">
        <v>61</v>
      </c>
      <c r="F14" s="495" t="s">
        <v>87</v>
      </c>
      <c r="G14" s="534"/>
      <c r="H14" s="535"/>
      <c r="I14" s="536"/>
      <c r="J14" s="505" t="s">
        <v>340</v>
      </c>
      <c r="K14" s="507"/>
      <c r="L14" s="528"/>
      <c r="M14" s="505" t="s">
        <v>103</v>
      </c>
      <c r="N14" s="506"/>
      <c r="O14" s="506"/>
      <c r="P14" s="496" t="s">
        <v>254</v>
      </c>
      <c r="Q14" s="497"/>
      <c r="R14" s="498"/>
      <c r="S14" s="522"/>
      <c r="T14" s="494"/>
      <c r="U14" s="3"/>
    </row>
    <row r="15" spans="2:21" ht="37.9" customHeight="1" thickBot="1" x14ac:dyDescent="0.3">
      <c r="B15" s="529"/>
      <c r="C15" s="537"/>
      <c r="D15" s="537"/>
      <c r="E15" s="495"/>
      <c r="F15" s="495"/>
      <c r="G15" s="168" t="s">
        <v>36</v>
      </c>
      <c r="H15" s="168" t="s">
        <v>37</v>
      </c>
      <c r="I15" s="168" t="s">
        <v>41</v>
      </c>
      <c r="J15" s="169" t="s">
        <v>36</v>
      </c>
      <c r="K15" s="170" t="s">
        <v>37</v>
      </c>
      <c r="L15" s="171" t="s">
        <v>38</v>
      </c>
      <c r="M15" s="172" t="s">
        <v>36</v>
      </c>
      <c r="N15" s="173" t="s">
        <v>37</v>
      </c>
      <c r="O15" s="174" t="s">
        <v>39</v>
      </c>
      <c r="P15" s="175" t="s">
        <v>36</v>
      </c>
      <c r="Q15" s="176" t="s">
        <v>37</v>
      </c>
      <c r="R15" s="177" t="s">
        <v>38</v>
      </c>
      <c r="S15" s="178"/>
      <c r="T15" s="178"/>
      <c r="U15" s="3"/>
    </row>
    <row r="16" spans="2:21" ht="93" customHeight="1" x14ac:dyDescent="0.25">
      <c r="B16" s="166" t="s">
        <v>711</v>
      </c>
      <c r="C16" s="1" t="s">
        <v>79</v>
      </c>
      <c r="D16" s="1" t="s">
        <v>360</v>
      </c>
      <c r="E16" s="356">
        <v>2024</v>
      </c>
      <c r="F16" s="356">
        <v>2030</v>
      </c>
      <c r="G16" s="192">
        <v>71450066.640000015</v>
      </c>
      <c r="H16" s="192">
        <v>0</v>
      </c>
      <c r="I16" s="192">
        <f>G16+H16</f>
        <v>71450066.640000015</v>
      </c>
      <c r="J16" s="192">
        <v>12634875.600000001</v>
      </c>
      <c r="K16" s="192">
        <v>0</v>
      </c>
      <c r="L16" s="193">
        <f>J16+K16</f>
        <v>12634875.600000001</v>
      </c>
      <c r="M16" s="192">
        <v>0</v>
      </c>
      <c r="N16" s="192">
        <v>0</v>
      </c>
      <c r="O16" s="193">
        <f>M16+N16</f>
        <v>0</v>
      </c>
      <c r="P16" s="192">
        <v>15089870.160000002</v>
      </c>
      <c r="Q16" s="192">
        <v>0</v>
      </c>
      <c r="R16" s="193">
        <f>P16+Q16</f>
        <v>15089870.160000002</v>
      </c>
      <c r="S16" s="194">
        <f>'Kostimi i planit te veprimit'!AR49</f>
        <v>-79305959.371200085</v>
      </c>
      <c r="T16" s="195">
        <f>I16/110</f>
        <v>649546.06036363647</v>
      </c>
      <c r="U16" s="2">
        <v>125900000</v>
      </c>
    </row>
    <row r="17" spans="2:21" ht="81.599999999999994" customHeight="1" thickBot="1" x14ac:dyDescent="0.3">
      <c r="B17" s="166" t="s">
        <v>904</v>
      </c>
      <c r="C17" s="1" t="s">
        <v>358</v>
      </c>
      <c r="D17" s="1" t="s">
        <v>359</v>
      </c>
      <c r="E17" s="356">
        <v>2024</v>
      </c>
      <c r="F17" s="356">
        <v>2030</v>
      </c>
      <c r="G17" s="192">
        <v>420704966</v>
      </c>
      <c r="H17" s="192">
        <v>0</v>
      </c>
      <c r="I17" s="192">
        <f>G17+H17</f>
        <v>420704966</v>
      </c>
      <c r="J17" s="192">
        <v>120140784</v>
      </c>
      <c r="K17" s="192">
        <v>0</v>
      </c>
      <c r="L17" s="193">
        <f>J17+K17</f>
        <v>120140784</v>
      </c>
      <c r="M17" s="192">
        <v>0</v>
      </c>
      <c r="N17" s="192">
        <v>0</v>
      </c>
      <c r="O17" s="193">
        <f>M17+N17</f>
        <v>0</v>
      </c>
      <c r="P17" s="192">
        <v>259613487</v>
      </c>
      <c r="Q17" s="192">
        <v>0</v>
      </c>
      <c r="R17" s="193">
        <f>P17+Q17</f>
        <v>259613487</v>
      </c>
      <c r="S17" s="194">
        <f>'Kostimi i planit te veprimit'!AR122</f>
        <v>-28058654.851200007</v>
      </c>
      <c r="T17" s="195">
        <f>I17/110</f>
        <v>3824590.6</v>
      </c>
      <c r="U17" s="2">
        <v>525200000</v>
      </c>
    </row>
    <row r="18" spans="2:21" ht="106.5" customHeight="1" x14ac:dyDescent="0.25">
      <c r="B18" s="179" t="s">
        <v>905</v>
      </c>
      <c r="C18" s="46" t="s">
        <v>369</v>
      </c>
      <c r="D18" s="1" t="s">
        <v>372</v>
      </c>
      <c r="E18" s="277">
        <v>2025</v>
      </c>
      <c r="F18" s="277">
        <v>2030</v>
      </c>
      <c r="G18" s="192">
        <v>88714182</v>
      </c>
      <c r="H18" s="192">
        <v>0</v>
      </c>
      <c r="I18" s="192">
        <f t="shared" ref="I18" si="1">G18+H18</f>
        <v>88714182</v>
      </c>
      <c r="J18" s="192">
        <v>15985440</v>
      </c>
      <c r="K18" s="192">
        <v>0</v>
      </c>
      <c r="L18" s="193">
        <f t="shared" ref="L18" si="2">J18+K18</f>
        <v>15985440</v>
      </c>
      <c r="M18" s="192">
        <v>0</v>
      </c>
      <c r="N18" s="192">
        <v>0</v>
      </c>
      <c r="O18" s="193">
        <f>M18+N18</f>
        <v>0</v>
      </c>
      <c r="P18" s="192">
        <v>44670087</v>
      </c>
      <c r="Q18" s="192">
        <f>'Kostimi i planit te veprimit'!AP110</f>
        <v>0</v>
      </c>
      <c r="R18" s="193">
        <f>P18+Q18</f>
        <v>44670087</v>
      </c>
      <c r="S18" s="194">
        <f>'Kostimi i planit te veprimit'!AR154</f>
        <v>-68749258.40639998</v>
      </c>
      <c r="T18" s="195">
        <f>I18/110</f>
        <v>806492.5636363636</v>
      </c>
      <c r="U18" s="2"/>
    </row>
    <row r="19" spans="2:21" ht="106.5" customHeight="1" x14ac:dyDescent="0.25">
      <c r="B19" s="179" t="s">
        <v>906</v>
      </c>
      <c r="C19" s="207" t="s">
        <v>432</v>
      </c>
      <c r="D19" s="208" t="s">
        <v>433</v>
      </c>
      <c r="E19" s="356">
        <v>2024</v>
      </c>
      <c r="F19" s="356">
        <v>2030</v>
      </c>
      <c r="G19" s="361">
        <v>144421966</v>
      </c>
      <c r="H19" s="361">
        <v>0</v>
      </c>
      <c r="I19" s="192">
        <v>144421966</v>
      </c>
      <c r="J19" s="361">
        <v>26188091</v>
      </c>
      <c r="K19" s="361">
        <v>0</v>
      </c>
      <c r="L19" s="193">
        <v>26188091</v>
      </c>
      <c r="M19" s="361">
        <v>0</v>
      </c>
      <c r="N19" s="361">
        <v>0</v>
      </c>
      <c r="O19" s="193">
        <v>0</v>
      </c>
      <c r="P19" s="361">
        <v>49484616</v>
      </c>
      <c r="Q19" s="361">
        <v>0</v>
      </c>
      <c r="R19" s="193">
        <v>49484616</v>
      </c>
      <c r="S19" s="194">
        <f>'Kostimi i planit te veprimit'!AR154</f>
        <v>-68749258.40639998</v>
      </c>
      <c r="T19" s="195">
        <f>I19/110</f>
        <v>1312926.9636363636</v>
      </c>
      <c r="U19" s="2"/>
    </row>
    <row r="20" spans="2:21" ht="41.45" customHeight="1" thickBot="1" x14ac:dyDescent="0.3">
      <c r="B20" s="180" t="s">
        <v>121</v>
      </c>
      <c r="C20" s="181"/>
      <c r="D20" s="181"/>
      <c r="E20" s="181"/>
      <c r="F20" s="181"/>
      <c r="G20" s="204">
        <f>SUM(G16:G19)</f>
        <v>725291180.63999999</v>
      </c>
      <c r="H20" s="204">
        <f t="shared" ref="H20:P20" si="3">SUM(H16:H19)</f>
        <v>0</v>
      </c>
      <c r="I20" s="204">
        <f t="shared" si="3"/>
        <v>725291180.63999999</v>
      </c>
      <c r="J20" s="204">
        <f t="shared" si="3"/>
        <v>174949190.59999999</v>
      </c>
      <c r="K20" s="204">
        <f t="shared" si="3"/>
        <v>0</v>
      </c>
      <c r="L20" s="204">
        <f t="shared" si="3"/>
        <v>174949190.59999999</v>
      </c>
      <c r="M20" s="204">
        <f t="shared" si="3"/>
        <v>0</v>
      </c>
      <c r="N20" s="204">
        <f t="shared" si="3"/>
        <v>0</v>
      </c>
      <c r="O20" s="204">
        <f t="shared" si="3"/>
        <v>0</v>
      </c>
      <c r="P20" s="204">
        <f t="shared" si="3"/>
        <v>368858060.16000003</v>
      </c>
      <c r="Q20" s="204">
        <f t="shared" ref="Q20" si="4">SUM(Q16:Q19)</f>
        <v>0</v>
      </c>
      <c r="R20" s="204">
        <f t="shared" ref="R20" si="5">SUM(R16:R19)</f>
        <v>368858060.16000003</v>
      </c>
      <c r="S20" s="204">
        <f t="shared" ref="S20:T20" si="6">SUM(S16:S19)</f>
        <v>-244863131.03520006</v>
      </c>
      <c r="T20" s="204">
        <f t="shared" si="6"/>
        <v>6593556.1876363643</v>
      </c>
      <c r="U20" s="44">
        <f>SUM(U16:U18)</f>
        <v>651100000</v>
      </c>
    </row>
    <row r="21" spans="2:21" ht="36" customHeight="1" thickBot="1" x14ac:dyDescent="0.3">
      <c r="B21" s="478" t="s">
        <v>434</v>
      </c>
      <c r="C21" s="479"/>
      <c r="D21" s="479"/>
      <c r="E21" s="479"/>
      <c r="F21" s="479"/>
      <c r="G21" s="479"/>
      <c r="H21" s="479"/>
      <c r="I21" s="479"/>
      <c r="J21" s="479"/>
      <c r="K21" s="479"/>
      <c r="L21" s="479"/>
      <c r="M21" s="479"/>
      <c r="N21" s="479"/>
      <c r="O21" s="479"/>
      <c r="P21" s="479"/>
      <c r="Q21" s="479"/>
      <c r="R21" s="479"/>
      <c r="S21" s="479"/>
      <c r="T21" s="480"/>
    </row>
    <row r="22" spans="2:21" ht="37.9" customHeight="1" x14ac:dyDescent="0.25">
      <c r="B22" s="487" t="s">
        <v>80</v>
      </c>
      <c r="C22" s="481" t="s">
        <v>84</v>
      </c>
      <c r="D22" s="481"/>
      <c r="E22" s="481" t="s">
        <v>60</v>
      </c>
      <c r="F22" s="481"/>
      <c r="G22" s="485" t="s">
        <v>85</v>
      </c>
      <c r="H22" s="485"/>
      <c r="I22" s="485"/>
      <c r="J22" s="446" t="s">
        <v>341</v>
      </c>
      <c r="K22" s="446"/>
      <c r="L22" s="446"/>
      <c r="M22" s="446"/>
      <c r="N22" s="446"/>
      <c r="O22" s="446"/>
      <c r="P22" s="485" t="s">
        <v>73</v>
      </c>
      <c r="Q22" s="485"/>
      <c r="R22" s="485"/>
      <c r="S22" s="482" t="s">
        <v>342</v>
      </c>
      <c r="T22" s="491" t="s">
        <v>119</v>
      </c>
      <c r="U22" s="3"/>
    </row>
    <row r="23" spans="2:21" ht="49.5" customHeight="1" x14ac:dyDescent="0.25">
      <c r="B23" s="488"/>
      <c r="C23" s="489" t="s">
        <v>58</v>
      </c>
      <c r="D23" s="489" t="s">
        <v>86</v>
      </c>
      <c r="E23" s="464" t="s">
        <v>61</v>
      </c>
      <c r="F23" s="464" t="s">
        <v>87</v>
      </c>
      <c r="G23" s="486"/>
      <c r="H23" s="486"/>
      <c r="I23" s="486"/>
      <c r="J23" s="433" t="s">
        <v>340</v>
      </c>
      <c r="K23" s="433"/>
      <c r="L23" s="433"/>
      <c r="M23" s="433" t="s">
        <v>103</v>
      </c>
      <c r="N23" s="484"/>
      <c r="O23" s="484"/>
      <c r="P23" s="486" t="s">
        <v>254</v>
      </c>
      <c r="Q23" s="486"/>
      <c r="R23" s="486"/>
      <c r="S23" s="483"/>
      <c r="T23" s="492"/>
      <c r="U23" s="3"/>
    </row>
    <row r="24" spans="2:21" ht="60.6" customHeight="1" x14ac:dyDescent="0.25">
      <c r="B24" s="488"/>
      <c r="C24" s="490"/>
      <c r="D24" s="490"/>
      <c r="E24" s="464"/>
      <c r="F24" s="464"/>
      <c r="G24" s="407" t="s">
        <v>36</v>
      </c>
      <c r="H24" s="407" t="s">
        <v>37</v>
      </c>
      <c r="I24" s="407" t="s">
        <v>41</v>
      </c>
      <c r="J24" s="405" t="s">
        <v>36</v>
      </c>
      <c r="K24" s="405" t="s">
        <v>37</v>
      </c>
      <c r="L24" s="405" t="s">
        <v>38</v>
      </c>
      <c r="M24" s="405" t="s">
        <v>36</v>
      </c>
      <c r="N24" s="408" t="s">
        <v>37</v>
      </c>
      <c r="O24" s="408" t="s">
        <v>39</v>
      </c>
      <c r="P24" s="409" t="s">
        <v>36</v>
      </c>
      <c r="Q24" s="409" t="s">
        <v>37</v>
      </c>
      <c r="R24" s="409" t="s">
        <v>38</v>
      </c>
      <c r="S24" s="408"/>
      <c r="T24" s="410"/>
      <c r="U24" s="3"/>
    </row>
    <row r="25" spans="2:21" ht="158.25" customHeight="1" x14ac:dyDescent="0.25">
      <c r="B25" s="166" t="s">
        <v>907</v>
      </c>
      <c r="C25" s="46" t="s">
        <v>567</v>
      </c>
      <c r="D25" s="46" t="s">
        <v>568</v>
      </c>
      <c r="E25" s="40">
        <v>2024</v>
      </c>
      <c r="F25" s="40">
        <v>2030</v>
      </c>
      <c r="G25" s="192">
        <v>372064633</v>
      </c>
      <c r="H25" s="192">
        <v>0</v>
      </c>
      <c r="I25" s="193">
        <f>SUM(G25:H25)</f>
        <v>372064633</v>
      </c>
      <c r="J25" s="192">
        <v>149783538</v>
      </c>
      <c r="K25" s="192">
        <v>0</v>
      </c>
      <c r="L25" s="193">
        <f>SUM(J25:K25)</f>
        <v>149783538</v>
      </c>
      <c r="M25" s="192">
        <v>3000000</v>
      </c>
      <c r="N25" s="192">
        <v>0</v>
      </c>
      <c r="O25" s="193">
        <f>SUM(M25:N25)</f>
        <v>3000000</v>
      </c>
      <c r="P25" s="192">
        <v>190664496</v>
      </c>
      <c r="Q25" s="192">
        <v>0</v>
      </c>
      <c r="R25" s="192">
        <f>SUM(P25:Q25)</f>
        <v>190664496</v>
      </c>
      <c r="S25" s="197">
        <f>'Kostimi i planit te veprimit'!AR204</f>
        <v>-28616597.939999938</v>
      </c>
      <c r="T25" s="198">
        <f>I25/110</f>
        <v>3382405.7545454544</v>
      </c>
      <c r="U25" s="2">
        <v>529017000</v>
      </c>
    </row>
    <row r="26" spans="2:21" ht="100.5" customHeight="1" x14ac:dyDescent="0.25">
      <c r="B26" s="166" t="s">
        <v>826</v>
      </c>
      <c r="C26" s="46" t="s">
        <v>566</v>
      </c>
      <c r="D26" s="46"/>
      <c r="E26" s="40">
        <v>2024</v>
      </c>
      <c r="F26" s="40">
        <v>2030</v>
      </c>
      <c r="G26" s="192">
        <v>105125122</v>
      </c>
      <c r="H26" s="192">
        <v>0</v>
      </c>
      <c r="I26" s="193">
        <f>SUM(G26:H26)</f>
        <v>105125122</v>
      </c>
      <c r="J26" s="192">
        <v>16910812</v>
      </c>
      <c r="K26" s="192">
        <v>0</v>
      </c>
      <c r="L26" s="193">
        <f>SUM(J26:K26)</f>
        <v>16910812</v>
      </c>
      <c r="M26" s="192">
        <f>'Kostimi i planit te veprimit'!AK247</f>
        <v>0</v>
      </c>
      <c r="N26" s="192">
        <f>'Kostimi i planit te veprimit'!AL247</f>
        <v>0</v>
      </c>
      <c r="O26" s="193">
        <f>SUM(M26:N26)</f>
        <v>0</v>
      </c>
      <c r="P26" s="192">
        <v>38826308</v>
      </c>
      <c r="Q26" s="192">
        <v>0</v>
      </c>
      <c r="R26" s="192">
        <f>SUM(P26:Q26)</f>
        <v>38826308</v>
      </c>
      <c r="S26" s="197">
        <f>'Kostimi i planit te veprimit'!AR247</f>
        <v>-49388002.799999997</v>
      </c>
      <c r="T26" s="198">
        <f>I26/110</f>
        <v>955682.92727272725</v>
      </c>
      <c r="U26" s="2" t="s">
        <v>27</v>
      </c>
    </row>
    <row r="27" spans="2:21" ht="115.5" customHeight="1" x14ac:dyDescent="0.25">
      <c r="B27" s="166" t="s">
        <v>863</v>
      </c>
      <c r="C27" s="46" t="s">
        <v>564</v>
      </c>
      <c r="D27" s="1" t="s">
        <v>255</v>
      </c>
      <c r="E27" s="40">
        <v>2024</v>
      </c>
      <c r="F27" s="40">
        <v>2030</v>
      </c>
      <c r="G27" s="192">
        <v>39045221</v>
      </c>
      <c r="H27" s="192">
        <v>0</v>
      </c>
      <c r="I27" s="193">
        <f>SUM(G27:H27)</f>
        <v>39045221</v>
      </c>
      <c r="J27" s="192">
        <v>12360858</v>
      </c>
      <c r="K27" s="192">
        <v>0</v>
      </c>
      <c r="L27" s="193">
        <f>SUM(J27:K27)</f>
        <v>12360858</v>
      </c>
      <c r="M27" s="192">
        <v>2520000</v>
      </c>
      <c r="N27" s="192">
        <f>'Kostimi i planit te veprimit'!AL264</f>
        <v>0</v>
      </c>
      <c r="O27" s="193">
        <f>SUM(M27:N27)</f>
        <v>2520000</v>
      </c>
      <c r="P27" s="192">
        <v>13984822</v>
      </c>
      <c r="Q27" s="192">
        <v>0</v>
      </c>
      <c r="R27" s="192">
        <f>SUM(P27:Q27)</f>
        <v>13984822</v>
      </c>
      <c r="S27" s="197">
        <f>'Kostimi i planit te veprimit'!AR264</f>
        <v>-10179541.680000002</v>
      </c>
      <c r="T27" s="198">
        <f>I27/110</f>
        <v>354956.55454545456</v>
      </c>
      <c r="U27" s="2">
        <v>0</v>
      </c>
    </row>
    <row r="28" spans="2:21" ht="66.599999999999994" customHeight="1" thickBot="1" x14ac:dyDescent="0.3">
      <c r="B28" s="180" t="s">
        <v>102</v>
      </c>
      <c r="C28" s="181"/>
      <c r="D28" s="181"/>
      <c r="E28" s="181"/>
      <c r="F28" s="181"/>
      <c r="G28" s="196">
        <f t="shared" ref="G28:U28" si="7">SUM(G25:G27)</f>
        <v>516234976</v>
      </c>
      <c r="H28" s="196">
        <f t="shared" si="7"/>
        <v>0</v>
      </c>
      <c r="I28" s="196">
        <f t="shared" si="7"/>
        <v>516234976</v>
      </c>
      <c r="J28" s="196">
        <f t="shared" si="7"/>
        <v>179055208</v>
      </c>
      <c r="K28" s="196">
        <f t="shared" si="7"/>
        <v>0</v>
      </c>
      <c r="L28" s="196">
        <f t="shared" si="7"/>
        <v>179055208</v>
      </c>
      <c r="M28" s="196">
        <f t="shared" si="7"/>
        <v>5520000</v>
      </c>
      <c r="N28" s="196">
        <f t="shared" si="7"/>
        <v>0</v>
      </c>
      <c r="O28" s="196">
        <f t="shared" si="7"/>
        <v>5520000</v>
      </c>
      <c r="P28" s="196">
        <f t="shared" si="7"/>
        <v>243475626</v>
      </c>
      <c r="Q28" s="196">
        <f t="shared" si="7"/>
        <v>0</v>
      </c>
      <c r="R28" s="196">
        <f t="shared" si="7"/>
        <v>243475626</v>
      </c>
      <c r="S28" s="204">
        <f t="shared" si="7"/>
        <v>-88184142.419999942</v>
      </c>
      <c r="T28" s="398">
        <f t="shared" si="7"/>
        <v>4693045.2363636363</v>
      </c>
      <c r="U28" s="406">
        <f t="shared" si="7"/>
        <v>529017000</v>
      </c>
    </row>
    <row r="29" spans="2:21" ht="64.150000000000006" customHeight="1" thickBot="1" x14ac:dyDescent="0.3">
      <c r="B29" s="540" t="s">
        <v>563</v>
      </c>
      <c r="C29" s="512"/>
      <c r="D29" s="512"/>
      <c r="E29" s="512"/>
      <c r="F29" s="512"/>
      <c r="G29" s="512"/>
      <c r="H29" s="512"/>
      <c r="I29" s="512"/>
      <c r="J29" s="512"/>
      <c r="K29" s="512"/>
      <c r="L29" s="512"/>
      <c r="M29" s="512"/>
      <c r="N29" s="512"/>
      <c r="O29" s="512"/>
      <c r="P29" s="512"/>
      <c r="Q29" s="512"/>
      <c r="R29" s="512"/>
      <c r="S29" s="512"/>
      <c r="T29" s="513"/>
    </row>
    <row r="30" spans="2:21" ht="37.9" customHeight="1" thickBot="1" x14ac:dyDescent="0.3">
      <c r="B30" s="543" t="s">
        <v>80</v>
      </c>
      <c r="C30" s="530" t="s">
        <v>84</v>
      </c>
      <c r="D30" s="530"/>
      <c r="E30" s="530" t="s">
        <v>60</v>
      </c>
      <c r="F30" s="530"/>
      <c r="G30" s="499" t="s">
        <v>85</v>
      </c>
      <c r="H30" s="500"/>
      <c r="I30" s="501"/>
      <c r="J30" s="505" t="s">
        <v>341</v>
      </c>
      <c r="K30" s="507"/>
      <c r="L30" s="507"/>
      <c r="M30" s="507"/>
      <c r="N30" s="507"/>
      <c r="O30" s="507"/>
      <c r="P30" s="531" t="s">
        <v>73</v>
      </c>
      <c r="Q30" s="532"/>
      <c r="R30" s="533"/>
      <c r="S30" s="541" t="s">
        <v>342</v>
      </c>
      <c r="T30" s="493" t="s">
        <v>119</v>
      </c>
      <c r="U30" s="3"/>
    </row>
    <row r="31" spans="2:21" ht="37.9" customHeight="1" thickBot="1" x14ac:dyDescent="0.3">
      <c r="B31" s="544"/>
      <c r="C31" s="546" t="s">
        <v>58</v>
      </c>
      <c r="D31" s="546" t="s">
        <v>86</v>
      </c>
      <c r="E31" s="530" t="s">
        <v>61</v>
      </c>
      <c r="F31" s="530" t="s">
        <v>87</v>
      </c>
      <c r="G31" s="502"/>
      <c r="H31" s="503"/>
      <c r="I31" s="504"/>
      <c r="J31" s="505" t="s">
        <v>340</v>
      </c>
      <c r="K31" s="507"/>
      <c r="L31" s="528"/>
      <c r="M31" s="538" t="s">
        <v>235</v>
      </c>
      <c r="N31" s="539"/>
      <c r="O31" s="539"/>
      <c r="P31" s="496" t="s">
        <v>254</v>
      </c>
      <c r="Q31" s="497"/>
      <c r="R31" s="498"/>
      <c r="S31" s="542"/>
      <c r="T31" s="494"/>
      <c r="U31" s="3"/>
    </row>
    <row r="32" spans="2:21" ht="87" customHeight="1" thickBot="1" x14ac:dyDescent="0.3">
      <c r="B32" s="545"/>
      <c r="C32" s="547"/>
      <c r="D32" s="547"/>
      <c r="E32" s="530"/>
      <c r="F32" s="530"/>
      <c r="G32" s="176" t="s">
        <v>36</v>
      </c>
      <c r="H32" s="176" t="s">
        <v>37</v>
      </c>
      <c r="I32" s="176" t="s">
        <v>41</v>
      </c>
      <c r="J32" s="182" t="s">
        <v>36</v>
      </c>
      <c r="K32" s="178" t="s">
        <v>37</v>
      </c>
      <c r="L32" s="183" t="s">
        <v>38</v>
      </c>
      <c r="M32" s="172" t="s">
        <v>36</v>
      </c>
      <c r="N32" s="173" t="s">
        <v>37</v>
      </c>
      <c r="O32" s="174" t="s">
        <v>39</v>
      </c>
      <c r="P32" s="175" t="s">
        <v>36</v>
      </c>
      <c r="Q32" s="176" t="s">
        <v>37</v>
      </c>
      <c r="R32" s="177" t="s">
        <v>38</v>
      </c>
      <c r="S32" s="178"/>
      <c r="T32" s="178"/>
      <c r="U32" s="3"/>
    </row>
    <row r="33" spans="2:21" ht="67.900000000000006" customHeight="1" x14ac:dyDescent="0.25">
      <c r="B33" s="167" t="s">
        <v>908</v>
      </c>
      <c r="C33" s="46" t="s">
        <v>597</v>
      </c>
      <c r="D33" s="46" t="s">
        <v>598</v>
      </c>
      <c r="E33" s="40">
        <v>2024</v>
      </c>
      <c r="F33" s="40">
        <v>2030</v>
      </c>
      <c r="G33" s="199">
        <v>74972317</v>
      </c>
      <c r="H33" s="199">
        <v>0</v>
      </c>
      <c r="I33" s="200">
        <f>SUM(G33:H33)</f>
        <v>74972317</v>
      </c>
      <c r="J33" s="199">
        <v>19313926</v>
      </c>
      <c r="K33" s="199">
        <v>0</v>
      </c>
      <c r="L33" s="200">
        <f>SUM(J33:K33)</f>
        <v>19313926</v>
      </c>
      <c r="M33" s="201">
        <v>6132000</v>
      </c>
      <c r="N33" s="201">
        <v>0</v>
      </c>
      <c r="O33" s="202">
        <f>SUM(M33:N33)</f>
        <v>6132000</v>
      </c>
      <c r="P33" s="192">
        <f>'Kostimi i planit te veprimit'!AO296</f>
        <v>42446390.801600002</v>
      </c>
      <c r="Q33" s="192">
        <f>'Kostimi i planit te veprimit'!AP296</f>
        <v>0</v>
      </c>
      <c r="R33" s="202">
        <f>SUM(P33:Q33)</f>
        <v>42446390.801600002</v>
      </c>
      <c r="S33" s="203">
        <f>'Kostimi i planit te veprimit'!AR296</f>
        <v>-7080000</v>
      </c>
      <c r="T33" s="195">
        <f>I33/110</f>
        <v>681566.51818181819</v>
      </c>
      <c r="U33" s="2" t="s">
        <v>31</v>
      </c>
    </row>
    <row r="34" spans="2:21" ht="72.75" customHeight="1" x14ac:dyDescent="0.25">
      <c r="B34" s="167" t="s">
        <v>895</v>
      </c>
      <c r="C34" s="46" t="s">
        <v>622</v>
      </c>
      <c r="D34" s="1" t="s">
        <v>618</v>
      </c>
      <c r="E34" s="40">
        <v>2024</v>
      </c>
      <c r="F34" s="40">
        <v>2030</v>
      </c>
      <c r="G34" s="199">
        <v>47507717</v>
      </c>
      <c r="H34" s="199">
        <v>0</v>
      </c>
      <c r="I34" s="202">
        <f>SUM(G34:H34)</f>
        <v>47507717</v>
      </c>
      <c r="J34" s="199">
        <v>10795488</v>
      </c>
      <c r="K34" s="199">
        <v>0</v>
      </c>
      <c r="L34" s="200">
        <f>SUM(J34:K34)</f>
        <v>10795488</v>
      </c>
      <c r="M34" s="201">
        <v>0</v>
      </c>
      <c r="N34" s="201">
        <v>0</v>
      </c>
      <c r="O34" s="202">
        <f>SUM(M34:N34)</f>
        <v>0</v>
      </c>
      <c r="P34" s="192">
        <f>'Kostimi i planit te veprimit'!AO314</f>
        <v>32212309.092</v>
      </c>
      <c r="Q34" s="192">
        <f>'Kostimi i planit te veprimit'!AP314</f>
        <v>0</v>
      </c>
      <c r="R34" s="202">
        <f>SUM(P34:Q34)</f>
        <v>32212309.092</v>
      </c>
      <c r="S34" s="203">
        <f>'Kostimi i planit te veprimit'!AR314</f>
        <v>-4500000</v>
      </c>
      <c r="T34" s="195">
        <f>I34/110</f>
        <v>431888.33636363636</v>
      </c>
      <c r="U34" s="2" t="s">
        <v>31</v>
      </c>
    </row>
    <row r="35" spans="2:21" ht="38.450000000000003" customHeight="1" thickBot="1" x14ac:dyDescent="0.3">
      <c r="B35" s="180" t="s">
        <v>243</v>
      </c>
      <c r="C35" s="181"/>
      <c r="D35" s="181"/>
      <c r="E35" s="181"/>
      <c r="F35" s="181"/>
      <c r="G35" s="204">
        <f t="shared" ref="G35:U35" si="8">SUM(G33:G34)</f>
        <v>122480034</v>
      </c>
      <c r="H35" s="204">
        <f t="shared" si="8"/>
        <v>0</v>
      </c>
      <c r="I35" s="204">
        <f t="shared" si="8"/>
        <v>122480034</v>
      </c>
      <c r="J35" s="204">
        <f t="shared" si="8"/>
        <v>30109414</v>
      </c>
      <c r="K35" s="204">
        <f t="shared" si="8"/>
        <v>0</v>
      </c>
      <c r="L35" s="204">
        <f t="shared" si="8"/>
        <v>30109414</v>
      </c>
      <c r="M35" s="204">
        <f t="shared" si="8"/>
        <v>6132000</v>
      </c>
      <c r="N35" s="204">
        <f t="shared" si="8"/>
        <v>0</v>
      </c>
      <c r="O35" s="204">
        <f t="shared" si="8"/>
        <v>6132000</v>
      </c>
      <c r="P35" s="204">
        <f t="shared" si="8"/>
        <v>74658699.893600002</v>
      </c>
      <c r="Q35" s="204">
        <f t="shared" si="8"/>
        <v>0</v>
      </c>
      <c r="R35" s="204">
        <f t="shared" si="8"/>
        <v>74658699.893600002</v>
      </c>
      <c r="S35" s="204">
        <f t="shared" si="8"/>
        <v>-11580000</v>
      </c>
      <c r="T35" s="204">
        <f t="shared" si="8"/>
        <v>1113454.8545454545</v>
      </c>
      <c r="U35" s="204">
        <f t="shared" si="8"/>
        <v>0</v>
      </c>
    </row>
    <row r="36" spans="2:21" ht="47.45" customHeight="1" x14ac:dyDescent="0.25">
      <c r="B36" s="548" t="s">
        <v>122</v>
      </c>
      <c r="C36" s="549"/>
      <c r="D36" s="549"/>
      <c r="E36" s="549"/>
      <c r="F36" s="550"/>
      <c r="G36" s="205">
        <f t="shared" ref="G36:R36" si="9">G35+G28+G20+G11</f>
        <v>1785531039.8399999</v>
      </c>
      <c r="H36" s="205">
        <f t="shared" si="9"/>
        <v>184000000</v>
      </c>
      <c r="I36" s="205">
        <f t="shared" si="9"/>
        <v>1969531039.8399999</v>
      </c>
      <c r="J36" s="205">
        <f t="shared" si="9"/>
        <v>532837737.20000005</v>
      </c>
      <c r="K36" s="205">
        <f t="shared" si="9"/>
        <v>36800000</v>
      </c>
      <c r="L36" s="205">
        <f t="shared" si="9"/>
        <v>569637737.20000005</v>
      </c>
      <c r="M36" s="205">
        <f t="shared" si="9"/>
        <v>11652000</v>
      </c>
      <c r="N36" s="205">
        <f t="shared" si="9"/>
        <v>0</v>
      </c>
      <c r="O36" s="205">
        <f t="shared" si="9"/>
        <v>11652000</v>
      </c>
      <c r="P36" s="206">
        <f t="shared" si="9"/>
        <v>880487350.85360003</v>
      </c>
      <c r="Q36" s="206">
        <f t="shared" si="9"/>
        <v>147200000</v>
      </c>
      <c r="R36" s="206">
        <f t="shared" si="9"/>
        <v>1027687350.8536</v>
      </c>
      <c r="S36" s="316">
        <f>I36-L36-O36-R36</f>
        <v>360553951.78639984</v>
      </c>
      <c r="T36" s="206">
        <f>T35+T28+T20+T11</f>
        <v>17904827.63490909</v>
      </c>
      <c r="U36" s="47" t="e">
        <f>#REF!+#REF!+#REF!+U35+U28+U20+U11</f>
        <v>#REF!</v>
      </c>
    </row>
    <row r="38" spans="2:21" ht="21" x14ac:dyDescent="0.25">
      <c r="L38" s="412"/>
      <c r="P38" s="411"/>
      <c r="S38" s="231"/>
    </row>
    <row r="39" spans="2:21" x14ac:dyDescent="0.25">
      <c r="P39" s="43"/>
    </row>
    <row r="41" spans="2:21" x14ac:dyDescent="0.25">
      <c r="P41" s="43"/>
    </row>
    <row r="43" spans="2:21" ht="18.75" x14ac:dyDescent="0.25">
      <c r="J43" s="317"/>
      <c r="K43" s="317" t="s">
        <v>51</v>
      </c>
      <c r="L43" s="317" t="s">
        <v>52</v>
      </c>
      <c r="M43" s="317" t="s">
        <v>244</v>
      </c>
      <c r="N43" s="413"/>
    </row>
    <row r="44" spans="2:21" ht="18.75" x14ac:dyDescent="0.25">
      <c r="G44" s="16" t="s">
        <v>96</v>
      </c>
      <c r="H44" s="17">
        <f>I36</f>
        <v>1969531039.8399999</v>
      </c>
      <c r="J44" s="317" t="s">
        <v>47</v>
      </c>
      <c r="K44" s="317">
        <f>G11</f>
        <v>421524849.20000005</v>
      </c>
      <c r="L44" s="317">
        <f>H11</f>
        <v>184000000</v>
      </c>
      <c r="M44" s="318">
        <f>(K44+L44)/H44</f>
        <v>0.30744620772729303</v>
      </c>
      <c r="N44" s="413"/>
    </row>
    <row r="45" spans="2:21" ht="18.75" x14ac:dyDescent="0.25">
      <c r="G45" s="16" t="s">
        <v>619</v>
      </c>
      <c r="H45" s="17">
        <f>L36</f>
        <v>569637737.20000005</v>
      </c>
      <c r="I45" s="12"/>
      <c r="J45" s="317" t="s">
        <v>48</v>
      </c>
      <c r="K45" s="317">
        <f>G20</f>
        <v>725291180.63999999</v>
      </c>
      <c r="L45" s="317">
        <f>H20</f>
        <v>0</v>
      </c>
      <c r="M45" s="318">
        <f>(K45+L45)/H44</f>
        <v>0.36825577559768796</v>
      </c>
      <c r="N45" s="413"/>
    </row>
    <row r="46" spans="2:21" ht="30" x14ac:dyDescent="0.25">
      <c r="G46" s="16" t="s">
        <v>124</v>
      </c>
      <c r="H46" s="17">
        <f>O36</f>
        <v>11652000</v>
      </c>
      <c r="I46" s="12"/>
      <c r="J46" s="317" t="s">
        <v>49</v>
      </c>
      <c r="K46" s="317">
        <f>G28</f>
        <v>516234976</v>
      </c>
      <c r="L46" s="317">
        <f>H28</f>
        <v>0</v>
      </c>
      <c r="M46" s="318">
        <f>(K46+L46)/H44</f>
        <v>0.26211060681833059</v>
      </c>
      <c r="N46" s="413"/>
    </row>
    <row r="47" spans="2:21" ht="18.75" x14ac:dyDescent="0.25">
      <c r="G47" s="16" t="s">
        <v>620</v>
      </c>
      <c r="H47" s="17">
        <f>R36</f>
        <v>1027687350.8536</v>
      </c>
      <c r="I47" s="12"/>
      <c r="J47" s="317" t="s">
        <v>50</v>
      </c>
      <c r="K47" s="317">
        <f>G35</f>
        <v>122480034</v>
      </c>
      <c r="L47" s="317">
        <f>H35</f>
        <v>0</v>
      </c>
      <c r="M47" s="318">
        <f>(K47+L47)/H44</f>
        <v>6.2187409856688518E-2</v>
      </c>
      <c r="N47" s="413"/>
    </row>
    <row r="48" spans="2:21" ht="36" customHeight="1" x14ac:dyDescent="0.25">
      <c r="G48" s="16" t="s">
        <v>621</v>
      </c>
      <c r="H48" s="17">
        <f>S36</f>
        <v>360553951.78639984</v>
      </c>
      <c r="I48" s="12"/>
      <c r="J48" s="414"/>
      <c r="K48" s="414"/>
      <c r="L48" s="414"/>
      <c r="M48" s="319"/>
      <c r="N48" s="413"/>
    </row>
    <row r="49" spans="7:13" x14ac:dyDescent="0.25">
      <c r="J49" s="51"/>
      <c r="K49" s="51"/>
      <c r="L49" s="51"/>
      <c r="M49" s="52"/>
    </row>
    <row r="50" spans="7:13" x14ac:dyDescent="0.25">
      <c r="J50" s="51"/>
      <c r="K50" s="51"/>
      <c r="L50" s="51"/>
      <c r="M50" s="52"/>
    </row>
    <row r="51" spans="7:13" ht="18.75" x14ac:dyDescent="0.25">
      <c r="I51" s="314">
        <f>H48/H44</f>
        <v>0.18306588954073574</v>
      </c>
      <c r="J51" s="51"/>
      <c r="K51" s="51"/>
      <c r="L51" s="51"/>
      <c r="M51" s="52"/>
    </row>
    <row r="52" spans="7:13" x14ac:dyDescent="0.25">
      <c r="H52" s="43"/>
    </row>
    <row r="59" spans="7:13" x14ac:dyDescent="0.25">
      <c r="G59" s="18" t="s">
        <v>42</v>
      </c>
      <c r="H59" s="18">
        <f>G36</f>
        <v>1785531039.8399999</v>
      </c>
      <c r="I59" s="53">
        <f>H59/H61</f>
        <v>0.906576745287067</v>
      </c>
    </row>
    <row r="60" spans="7:13" x14ac:dyDescent="0.25">
      <c r="G60" s="18" t="s">
        <v>43</v>
      </c>
      <c r="H60" s="18">
        <f>H36</f>
        <v>184000000</v>
      </c>
      <c r="I60" s="53">
        <f>H60/H61</f>
        <v>9.3423254712932946E-2</v>
      </c>
    </row>
    <row r="61" spans="7:13" x14ac:dyDescent="0.25">
      <c r="G61" s="18" t="s">
        <v>44</v>
      </c>
      <c r="H61" s="18">
        <f>I36</f>
        <v>1969531039.8399999</v>
      </c>
    </row>
  </sheetData>
  <mergeCells count="69">
    <mergeCell ref="B36:F36"/>
    <mergeCell ref="E23:E24"/>
    <mergeCell ref="F23:F24"/>
    <mergeCell ref="E31:E32"/>
    <mergeCell ref="F31:F32"/>
    <mergeCell ref="G30:I31"/>
    <mergeCell ref="J31:L31"/>
    <mergeCell ref="M31:O31"/>
    <mergeCell ref="B29:T29"/>
    <mergeCell ref="C30:D30"/>
    <mergeCell ref="E30:F30"/>
    <mergeCell ref="J30:O30"/>
    <mergeCell ref="S30:S31"/>
    <mergeCell ref="B30:B32"/>
    <mergeCell ref="C31:C32"/>
    <mergeCell ref="D31:D32"/>
    <mergeCell ref="T30:T31"/>
    <mergeCell ref="P31:R31"/>
    <mergeCell ref="P30:R30"/>
    <mergeCell ref="B13:B15"/>
    <mergeCell ref="E13:F13"/>
    <mergeCell ref="J13:O13"/>
    <mergeCell ref="S13:S14"/>
    <mergeCell ref="J14:L14"/>
    <mergeCell ref="M14:O14"/>
    <mergeCell ref="G13:I14"/>
    <mergeCell ref="C14:C15"/>
    <mergeCell ref="P13:R13"/>
    <mergeCell ref="D14:D15"/>
    <mergeCell ref="C13:D13"/>
    <mergeCell ref="B2:T2"/>
    <mergeCell ref="B12:T12"/>
    <mergeCell ref="C3:D3"/>
    <mergeCell ref="B6:B8"/>
    <mergeCell ref="B5:T5"/>
    <mergeCell ref="S6:S7"/>
    <mergeCell ref="C7:C8"/>
    <mergeCell ref="P6:R6"/>
    <mergeCell ref="T6:T7"/>
    <mergeCell ref="P7:R7"/>
    <mergeCell ref="D7:D8"/>
    <mergeCell ref="E3:F3"/>
    <mergeCell ref="J3:O3"/>
    <mergeCell ref="E7:E8"/>
    <mergeCell ref="F7:F8"/>
    <mergeCell ref="J7:L7"/>
    <mergeCell ref="T13:T14"/>
    <mergeCell ref="E14:E15"/>
    <mergeCell ref="F14:F15"/>
    <mergeCell ref="P14:R14"/>
    <mergeCell ref="C6:D6"/>
    <mergeCell ref="E6:F6"/>
    <mergeCell ref="G6:I7"/>
    <mergeCell ref="M7:O7"/>
    <mergeCell ref="J6:O6"/>
    <mergeCell ref="B21:T21"/>
    <mergeCell ref="C22:D22"/>
    <mergeCell ref="E22:F22"/>
    <mergeCell ref="J22:O22"/>
    <mergeCell ref="S22:S23"/>
    <mergeCell ref="J23:L23"/>
    <mergeCell ref="M23:O23"/>
    <mergeCell ref="G22:I23"/>
    <mergeCell ref="B22:B24"/>
    <mergeCell ref="C23:C24"/>
    <mergeCell ref="D23:D24"/>
    <mergeCell ref="P22:R22"/>
    <mergeCell ref="T22:T23"/>
    <mergeCell ref="P23:R23"/>
  </mergeCells>
  <pageMargins left="0.7" right="0.7" top="0.75" bottom="0.75" header="0.3" footer="0.3"/>
  <pageSetup paperSize="9" scale="2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H17"/>
  <sheetViews>
    <sheetView workbookViewId="0">
      <selection activeCell="A2" sqref="A2:F15"/>
    </sheetView>
  </sheetViews>
  <sheetFormatPr defaultRowHeight="15" x14ac:dyDescent="0.25"/>
  <cols>
    <col min="1" max="1" width="49.7109375" customWidth="1"/>
    <col min="2" max="2" width="12" customWidth="1"/>
    <col min="3" max="3" width="13.42578125" customWidth="1"/>
    <col min="4" max="4" width="16.140625" customWidth="1"/>
    <col min="5" max="5" width="15.140625" customWidth="1"/>
    <col min="6" max="6" width="14.85546875" customWidth="1"/>
    <col min="7" max="7" width="27.140625" customWidth="1"/>
    <col min="8" max="8" width="11.85546875" bestFit="1" customWidth="1"/>
  </cols>
  <sheetData>
    <row r="1" spans="1:8" ht="15.75" thickBot="1" x14ac:dyDescent="0.3">
      <c r="A1" s="560" t="s">
        <v>95</v>
      </c>
      <c r="B1" s="560"/>
      <c r="C1" s="560"/>
      <c r="D1" s="560"/>
      <c r="E1" s="560"/>
      <c r="F1" s="560"/>
    </row>
    <row r="2" spans="1:8" ht="24" x14ac:dyDescent="0.25">
      <c r="A2" s="561" t="s">
        <v>90</v>
      </c>
      <c r="B2" s="563" t="s">
        <v>89</v>
      </c>
      <c r="C2" s="41" t="s">
        <v>91</v>
      </c>
      <c r="D2" s="41" t="s">
        <v>94</v>
      </c>
      <c r="E2" s="41" t="s">
        <v>92</v>
      </c>
      <c r="F2" s="21" t="s">
        <v>88</v>
      </c>
    </row>
    <row r="3" spans="1:8" x14ac:dyDescent="0.25">
      <c r="A3" s="562"/>
      <c r="B3" s="564"/>
      <c r="C3" s="42" t="s">
        <v>350</v>
      </c>
      <c r="D3" s="42" t="s">
        <v>351</v>
      </c>
      <c r="E3" s="42" t="s">
        <v>93</v>
      </c>
      <c r="F3" s="22" t="s">
        <v>350</v>
      </c>
    </row>
    <row r="4" spans="1:8" ht="24.75" thickBot="1" x14ac:dyDescent="0.3">
      <c r="A4" s="562"/>
      <c r="B4" s="564"/>
      <c r="C4" s="63"/>
      <c r="D4" s="42" t="s">
        <v>123</v>
      </c>
      <c r="E4" s="42" t="s">
        <v>352</v>
      </c>
      <c r="F4" s="23"/>
    </row>
    <row r="5" spans="1:8" ht="18" customHeight="1" x14ac:dyDescent="0.25">
      <c r="A5" s="551" t="s">
        <v>344</v>
      </c>
      <c r="B5" s="64" t="s">
        <v>36</v>
      </c>
      <c r="C5" s="61">
        <f>'Totali_Qellimet politike'!G11</f>
        <v>421524849.20000005</v>
      </c>
      <c r="D5" s="61">
        <f>'Totali_Qellimet politike'!J11+'Totali_Qellimet politike'!M11</f>
        <v>148723924.60000002</v>
      </c>
      <c r="E5" s="61">
        <f>'Totali_Qellimet politike'!P11</f>
        <v>193494964.80000001</v>
      </c>
      <c r="F5" s="558">
        <f>(C5+C6)-(D5+D6)-(E5+E6)</f>
        <v>79305959.800000012</v>
      </c>
      <c r="G5" s="19"/>
    </row>
    <row r="6" spans="1:8" ht="24.75" customHeight="1" thickBot="1" x14ac:dyDescent="0.3">
      <c r="A6" s="551"/>
      <c r="B6" s="65" t="s">
        <v>37</v>
      </c>
      <c r="C6" s="62">
        <f>'Totali_Qellimet politike'!H11</f>
        <v>184000000</v>
      </c>
      <c r="D6" s="62">
        <f>'Totali_Qellimet politike'!K11+'Totali_Qellimet politike'!N11</f>
        <v>36800000</v>
      </c>
      <c r="E6" s="62">
        <f>'Totali_Qellimet politike'!Q11</f>
        <v>147200000</v>
      </c>
      <c r="F6" s="559"/>
    </row>
    <row r="7" spans="1:8" x14ac:dyDescent="0.25">
      <c r="A7" s="551" t="s">
        <v>298</v>
      </c>
      <c r="B7" s="64" t="s">
        <v>36</v>
      </c>
      <c r="C7" s="61">
        <f>'Totali_Qellimet politike'!G20</f>
        <v>725291180.63999999</v>
      </c>
      <c r="D7" s="61">
        <f>'Totali_Qellimet politike'!J20+'Totali_Qellimet politike'!M20</f>
        <v>174949190.59999999</v>
      </c>
      <c r="E7" s="61">
        <f>'Totali_Qellimet politike'!P20</f>
        <v>368858060.16000003</v>
      </c>
      <c r="F7" s="558">
        <f>(C7+C8)-(D7+D8)-(E7+E8)</f>
        <v>181483929.87999994</v>
      </c>
      <c r="G7" s="19"/>
      <c r="H7" s="19"/>
    </row>
    <row r="8" spans="1:8" ht="43.15" customHeight="1" thickBot="1" x14ac:dyDescent="0.3">
      <c r="A8" s="551"/>
      <c r="B8" s="65" t="s">
        <v>37</v>
      </c>
      <c r="C8" s="62">
        <f>'Totali_Qellimet politike'!H20</f>
        <v>0</v>
      </c>
      <c r="D8" s="62">
        <f>'Totali_Qellimet politike'!K20+'Totali_Qellimet politike'!N20</f>
        <v>0</v>
      </c>
      <c r="E8" s="62">
        <f>'Totali_Qellimet politike'!Q20</f>
        <v>0</v>
      </c>
      <c r="F8" s="559"/>
      <c r="G8" s="19"/>
    </row>
    <row r="9" spans="1:8" x14ac:dyDescent="0.25">
      <c r="A9" s="551" t="s">
        <v>434</v>
      </c>
      <c r="B9" s="64" t="s">
        <v>36</v>
      </c>
      <c r="C9" s="61">
        <f>'Totali_Qellimet politike'!G28</f>
        <v>516234976</v>
      </c>
      <c r="D9" s="61">
        <f>'Totali_Qellimet politike'!J28+'Totali_Qellimet politike'!M28</f>
        <v>184575208</v>
      </c>
      <c r="E9" s="61">
        <f>'Totali_Qellimet politike'!P28</f>
        <v>243475626</v>
      </c>
      <c r="F9" s="558">
        <f>(C9+C10)-(D9+D10)-(E9+E10)</f>
        <v>88184142</v>
      </c>
      <c r="G9" s="20"/>
    </row>
    <row r="10" spans="1:8" ht="20.25" customHeight="1" thickBot="1" x14ac:dyDescent="0.3">
      <c r="A10" s="551"/>
      <c r="B10" s="65" t="s">
        <v>37</v>
      </c>
      <c r="C10" s="62">
        <f>'Totali_Qellimet politike'!H28</f>
        <v>0</v>
      </c>
      <c r="D10" s="62">
        <f>'Totali_Qellimet politike'!K28+'Totali_Qellimet politike'!N28</f>
        <v>0</v>
      </c>
      <c r="E10" s="62">
        <f>'Totali_Qellimet politike'!Q28</f>
        <v>0</v>
      </c>
      <c r="F10" s="559"/>
      <c r="G10" s="19"/>
    </row>
    <row r="11" spans="1:8" x14ac:dyDescent="0.25">
      <c r="A11" s="551" t="s">
        <v>563</v>
      </c>
      <c r="B11" s="64" t="s">
        <v>36</v>
      </c>
      <c r="C11" s="61">
        <f>'Totali_Qellimet politike'!G35</f>
        <v>122480034</v>
      </c>
      <c r="D11" s="61">
        <f>'Totali_Qellimet politike'!J35+'Totali_Qellimet politike'!M35</f>
        <v>36241414</v>
      </c>
      <c r="E11" s="61">
        <f>'Totali_Qellimet politike'!P35</f>
        <v>74658699.893600002</v>
      </c>
      <c r="F11" s="558">
        <f>(C11+C12)-(D11+D12)-(E11+E12)</f>
        <v>11579920.106399998</v>
      </c>
      <c r="G11" s="19"/>
    </row>
    <row r="12" spans="1:8" ht="25.9" customHeight="1" thickBot="1" x14ac:dyDescent="0.3">
      <c r="A12" s="551"/>
      <c r="B12" s="65" t="s">
        <v>37</v>
      </c>
      <c r="C12" s="62">
        <f>'Totali_Qellimet politike'!H35</f>
        <v>0</v>
      </c>
      <c r="D12" s="62">
        <f>'Totali_Qellimet politike'!K35+'Totali_Qellimet politike'!N35</f>
        <v>0</v>
      </c>
      <c r="E12" s="62">
        <f>'Totali_Qellimet politike'!Q35</f>
        <v>0</v>
      </c>
      <c r="F12" s="559"/>
      <c r="G12" s="19">
        <f>E11+E12</f>
        <v>74658699.893600002</v>
      </c>
    </row>
    <row r="13" spans="1:8" ht="15.75" thickBot="1" x14ac:dyDescent="0.3">
      <c r="A13" s="68" t="s">
        <v>53</v>
      </c>
      <c r="B13" s="66"/>
      <c r="C13" s="67">
        <f>SUM(C5:C12)</f>
        <v>1969531039.8400002</v>
      </c>
      <c r="D13" s="67">
        <f>SUM(D5:D12)</f>
        <v>581289737.20000005</v>
      </c>
      <c r="E13" s="67">
        <f>SUM(E5:E12)</f>
        <v>1027687350.8536</v>
      </c>
      <c r="F13" s="48">
        <f>SUM(F5:F12)</f>
        <v>360553951.78639996</v>
      </c>
      <c r="G13" s="315">
        <f>1538500000/G12</f>
        <v>20.607109448632194</v>
      </c>
    </row>
    <row r="14" spans="1:8" x14ac:dyDescent="0.25">
      <c r="A14" s="24" t="s">
        <v>54</v>
      </c>
      <c r="B14" s="552"/>
      <c r="C14" s="554">
        <f>C13/110</f>
        <v>17904827.634909093</v>
      </c>
      <c r="D14" s="554">
        <f>D13/110</f>
        <v>5284452.1563636372</v>
      </c>
      <c r="E14" s="554">
        <f>E13/110</f>
        <v>9342612.2804872729</v>
      </c>
      <c r="F14" s="556">
        <f>F13/110</f>
        <v>3277763.1980581814</v>
      </c>
      <c r="G14" s="19"/>
    </row>
    <row r="15" spans="1:8" ht="15.75" thickBot="1" x14ac:dyDescent="0.3">
      <c r="A15" s="25" t="s">
        <v>349</v>
      </c>
      <c r="B15" s="553"/>
      <c r="C15" s="555"/>
      <c r="D15" s="555"/>
      <c r="E15" s="555"/>
      <c r="F15" s="557"/>
      <c r="H15" s="19"/>
    </row>
    <row r="16" spans="1:8" x14ac:dyDescent="0.25">
      <c r="H16" s="19"/>
    </row>
    <row r="17" spans="4:5" x14ac:dyDescent="0.25">
      <c r="D17" s="19"/>
      <c r="E17" s="19"/>
    </row>
  </sheetData>
  <mergeCells count="16">
    <mergeCell ref="A1:F1"/>
    <mergeCell ref="F7:F8"/>
    <mergeCell ref="A2:A4"/>
    <mergeCell ref="B2:B4"/>
    <mergeCell ref="A5:A6"/>
    <mergeCell ref="F5:F6"/>
    <mergeCell ref="A7:A8"/>
    <mergeCell ref="A9:A10"/>
    <mergeCell ref="B14:B15"/>
    <mergeCell ref="C14:C15"/>
    <mergeCell ref="D14:D15"/>
    <mergeCell ref="F14:F15"/>
    <mergeCell ref="E14:E15"/>
    <mergeCell ref="F9:F10"/>
    <mergeCell ref="A11:A12"/>
    <mergeCell ref="F11:F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5" sqref="O25"/>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3</vt:i4>
      </vt:variant>
      <vt:variant>
        <vt:lpstr>Named Ranges</vt:lpstr>
      </vt:variant>
      <vt:variant>
        <vt:i4>1</vt:i4>
      </vt:variant>
    </vt:vector>
  </HeadingPairs>
  <TitlesOfParts>
    <vt:vector size="8" baseType="lpstr">
      <vt:lpstr>Kostimi i planit te veprimit</vt:lpstr>
      <vt:lpstr>Totali_Qellimet politike</vt:lpstr>
      <vt:lpstr>Nevojat kapitale</vt:lpstr>
      <vt:lpstr>Sheet1</vt:lpstr>
      <vt:lpstr>Grafik Kostot</vt:lpstr>
      <vt:lpstr>Grafik-Ndarja e kostove</vt:lpstr>
      <vt:lpstr>Grafik_ Qellimet e politikave</vt:lpstr>
      <vt:lpstr>'Nevojat kapitale'!_Hlk14952534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Oriana Arapi</dc:creator>
  <cp:lastModifiedBy>Elona Hoxha2</cp:lastModifiedBy>
  <cp:lastPrinted>2023-08-20T18:56:56Z</cp:lastPrinted>
  <dcterms:created xsi:type="dcterms:W3CDTF">2019-02-21T16:54:35Z</dcterms:created>
  <dcterms:modified xsi:type="dcterms:W3CDTF">2023-08-28T14:56:39Z</dcterms:modified>
</cp:coreProperties>
</file>