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53222"/>
  <mc:AlternateContent xmlns:mc="http://schemas.openxmlformats.org/markup-compatibility/2006">
    <mc:Choice Requires="x15">
      <x15ac:absPath xmlns:x15ac="http://schemas.microsoft.com/office/spreadsheetml/2010/11/ac" url="C:\Users\Era.Dragoti\Desktop\"/>
    </mc:Choice>
  </mc:AlternateContent>
  <bookViews>
    <workbookView xWindow="0" yWindow="0" windowWidth="28800" windowHeight="12330" tabRatio="821"/>
  </bookViews>
  <sheets>
    <sheet name="Kostimi i planit te veprimit" sheetId="2" r:id="rId1"/>
    <sheet name="Totali_Qellimet politike" sheetId="3" r:id="rId2"/>
    <sheet name="Nevojat kapitale" sheetId="18" r:id="rId3"/>
    <sheet name="Grafik Kostot" sheetId="14" r:id="rId4"/>
    <sheet name="Grafik-Ndarja e kostove" sheetId="15" r:id="rId5"/>
    <sheet name="Grafik_ Qellimet e politikave" sheetId="16" r:id="rId6"/>
    <sheet name="Sheet1" sheetId="19" r:id="rId7"/>
  </sheets>
  <externalReferences>
    <externalReference r:id="rId8"/>
  </externalReferences>
  <definedNames>
    <definedName name="_Hlk14952534" localSheetId="2">'Nevojat kapitale'!$C$14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18" l="1"/>
  <c r="AK48" i="2" l="1"/>
  <c r="AK49" i="2"/>
  <c r="AK50" i="2"/>
  <c r="AK51" i="2"/>
  <c r="AK52" i="2"/>
  <c r="AK53" i="2"/>
  <c r="AK54" i="2"/>
  <c r="AK55" i="2"/>
  <c r="AK47" i="2"/>
  <c r="K62" i="2"/>
  <c r="L62" i="2"/>
  <c r="M62" i="2"/>
  <c r="N62" i="2"/>
  <c r="O62" i="2"/>
  <c r="P62" i="2"/>
  <c r="Q62" i="2"/>
  <c r="R62" i="2"/>
  <c r="S62" i="2"/>
  <c r="T62" i="2"/>
  <c r="U62" i="2"/>
  <c r="V62" i="2"/>
  <c r="W62" i="2"/>
  <c r="X62" i="2"/>
  <c r="Y62" i="2"/>
  <c r="Z62" i="2"/>
  <c r="AA62" i="2"/>
  <c r="AB62" i="2"/>
  <c r="AC62" i="2"/>
  <c r="AD62" i="2"/>
  <c r="AE62" i="2"/>
  <c r="AF62" i="2"/>
  <c r="AG62" i="2"/>
  <c r="AH62" i="2"/>
  <c r="AI62" i="2"/>
  <c r="AJ62" i="2"/>
  <c r="K61" i="2"/>
  <c r="L61" i="2"/>
  <c r="M61" i="2"/>
  <c r="N61" i="2"/>
  <c r="O61" i="2"/>
  <c r="P61" i="2"/>
  <c r="Q61" i="2"/>
  <c r="R61" i="2"/>
  <c r="S61" i="2"/>
  <c r="T61" i="2"/>
  <c r="U61" i="2"/>
  <c r="V61" i="2"/>
  <c r="W61" i="2"/>
  <c r="X61" i="2"/>
  <c r="Y61" i="2"/>
  <c r="Z61" i="2"/>
  <c r="AA61" i="2"/>
  <c r="AB61" i="2"/>
  <c r="AC61" i="2"/>
  <c r="AD61" i="2"/>
  <c r="AE61" i="2"/>
  <c r="AF61" i="2"/>
  <c r="AG61" i="2"/>
  <c r="AH61" i="2"/>
  <c r="AI61" i="2"/>
  <c r="AJ61" i="2"/>
  <c r="AK61" i="2"/>
  <c r="AL61" i="2"/>
  <c r="K56" i="2"/>
  <c r="L56" i="2"/>
  <c r="M56" i="2"/>
  <c r="N56" i="2"/>
  <c r="O56" i="2"/>
  <c r="P56" i="2"/>
  <c r="Q56" i="2"/>
  <c r="R56" i="2"/>
  <c r="S56" i="2"/>
  <c r="T56" i="2"/>
  <c r="U56" i="2"/>
  <c r="V56" i="2"/>
  <c r="W56" i="2"/>
  <c r="X56" i="2"/>
  <c r="Y56" i="2"/>
  <c r="Z56" i="2"/>
  <c r="AA56" i="2"/>
  <c r="AB56" i="2"/>
  <c r="AC56" i="2"/>
  <c r="AD56" i="2"/>
  <c r="AE56" i="2"/>
  <c r="AF56" i="2"/>
  <c r="AG56" i="2"/>
  <c r="AH56" i="2"/>
  <c r="AI56" i="2"/>
  <c r="AJ56" i="2"/>
  <c r="U19" i="3"/>
  <c r="K44" i="2"/>
  <c r="L44" i="2"/>
  <c r="M44" i="2"/>
  <c r="N44" i="2"/>
  <c r="O44" i="2"/>
  <c r="P44" i="2"/>
  <c r="Q44" i="2"/>
  <c r="R44" i="2"/>
  <c r="S44" i="2"/>
  <c r="T44" i="2"/>
  <c r="U44" i="2"/>
  <c r="V44" i="2"/>
  <c r="W44" i="2"/>
  <c r="X44" i="2"/>
  <c r="Y44" i="2"/>
  <c r="Z44" i="2"/>
  <c r="AA44" i="2"/>
  <c r="AB44" i="2"/>
  <c r="AC44" i="2"/>
  <c r="AD44" i="2"/>
  <c r="AE44" i="2"/>
  <c r="AF44" i="2"/>
  <c r="AG44" i="2"/>
  <c r="AH44" i="2"/>
  <c r="AI44" i="2"/>
  <c r="AJ44" i="2"/>
  <c r="AK44" i="2"/>
  <c r="AL44" i="2"/>
  <c r="J44" i="2"/>
  <c r="F9" i="18"/>
  <c r="H36" i="3"/>
  <c r="I36" i="3"/>
  <c r="J36" i="3"/>
  <c r="K36" i="3"/>
  <c r="L36" i="3"/>
  <c r="M36" i="3"/>
  <c r="N36" i="3"/>
  <c r="O36" i="3"/>
  <c r="P36" i="3"/>
  <c r="Q36" i="3"/>
  <c r="R36" i="3"/>
  <c r="S36" i="3"/>
  <c r="T36" i="3"/>
  <c r="G36" i="3"/>
  <c r="L118" i="2"/>
  <c r="L119" i="2"/>
  <c r="L117" i="2"/>
  <c r="AK56" i="2" l="1"/>
  <c r="AK62" i="2" s="1"/>
  <c r="AL76" i="2" l="1"/>
  <c r="AK112" i="2"/>
  <c r="AD112" i="2"/>
  <c r="AA112" i="2"/>
  <c r="Z112" i="2"/>
  <c r="X112" i="2"/>
  <c r="Y112" i="2"/>
  <c r="U112" i="2"/>
  <c r="R112" i="2"/>
  <c r="O112" i="2"/>
  <c r="L112" i="2"/>
  <c r="Q18" i="3" l="1"/>
  <c r="AK118" i="2"/>
  <c r="AK119" i="2"/>
  <c r="AK117" i="2"/>
  <c r="AK120" i="2" s="1"/>
  <c r="AH118" i="2"/>
  <c r="AH119" i="2"/>
  <c r="AH117" i="2"/>
  <c r="AD118" i="2"/>
  <c r="AD119" i="2"/>
  <c r="AD117" i="2"/>
  <c r="Z118" i="2"/>
  <c r="Z119" i="2"/>
  <c r="Z117" i="2"/>
  <c r="Y118" i="2"/>
  <c r="Y119" i="2"/>
  <c r="Y117" i="2"/>
  <c r="AA117" i="2" s="1"/>
  <c r="X118" i="2"/>
  <c r="X119" i="2"/>
  <c r="X117" i="2"/>
  <c r="U118" i="2"/>
  <c r="U119" i="2"/>
  <c r="U117" i="2"/>
  <c r="R118" i="2"/>
  <c r="R119" i="2"/>
  <c r="R117" i="2"/>
  <c r="O118" i="2"/>
  <c r="O119" i="2"/>
  <c r="O117" i="2"/>
  <c r="W120" i="2"/>
  <c r="AB120" i="2"/>
  <c r="J35" i="3" s="1"/>
  <c r="AC120" i="2"/>
  <c r="K35" i="3" s="1"/>
  <c r="AE120" i="2"/>
  <c r="M35" i="3" s="1"/>
  <c r="O35" i="3" s="1"/>
  <c r="AF120" i="2"/>
  <c r="N35" i="3" s="1"/>
  <c r="AG120" i="2"/>
  <c r="AI120" i="2"/>
  <c r="P35" i="3" s="1"/>
  <c r="AJ120" i="2"/>
  <c r="Q35" i="3" s="1"/>
  <c r="K120" i="2"/>
  <c r="M120" i="2"/>
  <c r="P120" i="2"/>
  <c r="S120" i="2"/>
  <c r="T120" i="2"/>
  <c r="V120" i="2"/>
  <c r="J120" i="2"/>
  <c r="AN107" i="2"/>
  <c r="U96" i="2"/>
  <c r="AK96" i="2"/>
  <c r="AH96" i="2"/>
  <c r="AD96" i="2"/>
  <c r="Z96" i="2"/>
  <c r="Y96" i="2"/>
  <c r="X96" i="2"/>
  <c r="R96" i="2"/>
  <c r="O96" i="2"/>
  <c r="L96" i="2"/>
  <c r="M97" i="2"/>
  <c r="P97" i="2"/>
  <c r="S97" i="2"/>
  <c r="V97" i="2"/>
  <c r="AB97" i="2"/>
  <c r="AG97" i="2"/>
  <c r="AG121" i="2" s="1"/>
  <c r="AI97" i="2"/>
  <c r="J97" i="2"/>
  <c r="AG85" i="2"/>
  <c r="AD59" i="2"/>
  <c r="AH60" i="2"/>
  <c r="AH59" i="2"/>
  <c r="AD60" i="2"/>
  <c r="AK60" i="2"/>
  <c r="AK59" i="2"/>
  <c r="X60" i="2"/>
  <c r="X59" i="2"/>
  <c r="U60" i="2"/>
  <c r="U59" i="2"/>
  <c r="Z60" i="2"/>
  <c r="Z59" i="2"/>
  <c r="Y60" i="2"/>
  <c r="Y59" i="2"/>
  <c r="R60" i="2"/>
  <c r="R59" i="2"/>
  <c r="O60" i="2"/>
  <c r="O59" i="2"/>
  <c r="J18" i="3"/>
  <c r="K18" i="3"/>
  <c r="M18" i="3"/>
  <c r="N18" i="3"/>
  <c r="P18" i="3"/>
  <c r="J61" i="2"/>
  <c r="L60" i="2"/>
  <c r="L59" i="2"/>
  <c r="AE54" i="2"/>
  <c r="AB40" i="2"/>
  <c r="AC37" i="2"/>
  <c r="AJ103" i="2"/>
  <c r="AF103" i="2"/>
  <c r="AE103" i="2"/>
  <c r="AC103" i="2"/>
  <c r="W103" i="2"/>
  <c r="T103" i="2"/>
  <c r="Q103" i="2"/>
  <c r="N103" i="2"/>
  <c r="K103" i="2"/>
  <c r="R35" i="3" l="1"/>
  <c r="L35" i="3"/>
  <c r="AL117" i="2"/>
  <c r="L18" i="3"/>
  <c r="R18" i="3"/>
  <c r="O18" i="3"/>
  <c r="AH120" i="2"/>
  <c r="AD120" i="2"/>
  <c r="AA118" i="2"/>
  <c r="AL118" i="2" s="1"/>
  <c r="AA96" i="2"/>
  <c r="AL96" i="2" s="1"/>
  <c r="U120" i="2"/>
  <c r="AA119" i="2"/>
  <c r="Z120" i="2"/>
  <c r="H35" i="3" s="1"/>
  <c r="Y120" i="2"/>
  <c r="G35" i="3" s="1"/>
  <c r="I35" i="3" s="1"/>
  <c r="T35" i="3" s="1"/>
  <c r="X120" i="2"/>
  <c r="R120" i="2"/>
  <c r="O120" i="2"/>
  <c r="Q120" i="2"/>
  <c r="L120" i="2"/>
  <c r="N120" i="2"/>
  <c r="AA59" i="2"/>
  <c r="AL59" i="2" s="1"/>
  <c r="U103" i="2"/>
  <c r="AA60" i="2"/>
  <c r="AL60" i="2" s="1"/>
  <c r="H18" i="3"/>
  <c r="G18" i="3"/>
  <c r="R103" i="2"/>
  <c r="X103" i="2"/>
  <c r="AH103" i="2"/>
  <c r="Z103" i="2"/>
  <c r="Y103" i="2"/>
  <c r="L103" i="2"/>
  <c r="AD103" i="2"/>
  <c r="AK103" i="2"/>
  <c r="O103" i="2"/>
  <c r="I18" i="3" l="1"/>
  <c r="T18" i="3" s="1"/>
  <c r="AA120" i="2"/>
  <c r="AL119" i="2"/>
  <c r="AL120" i="2" s="1"/>
  <c r="S35" i="3" s="1"/>
  <c r="S18" i="3"/>
  <c r="AA103" i="2"/>
  <c r="AL103" i="2" s="1"/>
  <c r="AE18" i="2" l="1"/>
  <c r="AE15" i="2"/>
  <c r="AE16" i="2"/>
  <c r="AE108" i="2" l="1"/>
  <c r="AE109" i="2"/>
  <c r="AE110" i="2"/>
  <c r="AE111" i="2"/>
  <c r="AE113" i="2"/>
  <c r="AE107" i="2"/>
  <c r="AE101" i="2"/>
  <c r="AE102" i="2"/>
  <c r="AE95" i="2"/>
  <c r="AE93" i="2"/>
  <c r="AE82" i="2"/>
  <c r="AE83" i="2"/>
  <c r="AE81" i="2"/>
  <c r="AE76" i="2"/>
  <c r="AE77" i="2"/>
  <c r="AE75" i="2"/>
  <c r="AE71" i="2"/>
  <c r="AE70" i="2"/>
  <c r="AE55" i="2"/>
  <c r="AE48" i="2"/>
  <c r="AE49" i="2"/>
  <c r="AE50" i="2"/>
  <c r="AE51" i="2"/>
  <c r="AE52" i="2"/>
  <c r="AE53" i="2"/>
  <c r="AE47" i="2"/>
  <c r="AE97" i="2" l="1"/>
  <c r="AE114" i="2"/>
  <c r="AJ94" i="2" l="1"/>
  <c r="AJ95" i="2"/>
  <c r="AJ93" i="2"/>
  <c r="AF94" i="2"/>
  <c r="AF95" i="2"/>
  <c r="AF93" i="2"/>
  <c r="AC94" i="2"/>
  <c r="AC95" i="2"/>
  <c r="AC93" i="2"/>
  <c r="K95" i="2"/>
  <c r="K94" i="2"/>
  <c r="K93" i="2"/>
  <c r="AJ101" i="2"/>
  <c r="AJ102" i="2"/>
  <c r="AF101" i="2"/>
  <c r="AF102" i="2"/>
  <c r="AC101" i="2"/>
  <c r="AC102" i="2"/>
  <c r="K102" i="2"/>
  <c r="K101" i="2"/>
  <c r="AJ108" i="2"/>
  <c r="AJ109" i="2"/>
  <c r="AJ110" i="2"/>
  <c r="AJ111" i="2"/>
  <c r="AJ113" i="2"/>
  <c r="AF108" i="2"/>
  <c r="AF109" i="2"/>
  <c r="AF110" i="2"/>
  <c r="AF111" i="2"/>
  <c r="AF113" i="2"/>
  <c r="AF107" i="2"/>
  <c r="K113" i="2"/>
  <c r="K111" i="2"/>
  <c r="K110" i="2"/>
  <c r="K109" i="2"/>
  <c r="K108" i="2"/>
  <c r="K107" i="2"/>
  <c r="U36" i="3"/>
  <c r="AC71" i="2"/>
  <c r="AC70" i="2"/>
  <c r="AF71" i="2"/>
  <c r="AF70" i="2"/>
  <c r="AJ71" i="2"/>
  <c r="AJ70" i="2"/>
  <c r="U27" i="3"/>
  <c r="AF48" i="2"/>
  <c r="AF49" i="2"/>
  <c r="AF50" i="2"/>
  <c r="AF51" i="2"/>
  <c r="AF52" i="2"/>
  <c r="AF53" i="2"/>
  <c r="AF54" i="2"/>
  <c r="AF55" i="2"/>
  <c r="AF47" i="2"/>
  <c r="AC55" i="2"/>
  <c r="AC54" i="2"/>
  <c r="AC53" i="2"/>
  <c r="AC52" i="2"/>
  <c r="AC51" i="2"/>
  <c r="AC50" i="2"/>
  <c r="AC49" i="2"/>
  <c r="AC48" i="2"/>
  <c r="AC47" i="2"/>
  <c r="AF35" i="2"/>
  <c r="AF36" i="2"/>
  <c r="AF37" i="2"/>
  <c r="AF38" i="2"/>
  <c r="AF39" i="2"/>
  <c r="AF40" i="2"/>
  <c r="AF41" i="2"/>
  <c r="AF42" i="2"/>
  <c r="AF43" i="2"/>
  <c r="AH43" i="2" s="1"/>
  <c r="AF34" i="2"/>
  <c r="AF24" i="2"/>
  <c r="AF23" i="2"/>
  <c r="AJ83" i="2"/>
  <c r="AF83" i="2"/>
  <c r="AC83" i="2"/>
  <c r="AJ82" i="2"/>
  <c r="AF82" i="2"/>
  <c r="AC82" i="2"/>
  <c r="AJ81" i="2"/>
  <c r="AF81" i="2"/>
  <c r="AC81" i="2"/>
  <c r="AJ77" i="2"/>
  <c r="AF77" i="2"/>
  <c r="AC77" i="2"/>
  <c r="AJ76" i="2"/>
  <c r="AF76" i="2"/>
  <c r="AC76" i="2"/>
  <c r="AJ75" i="2"/>
  <c r="AF75" i="2"/>
  <c r="AC75" i="2"/>
  <c r="AG123" i="2"/>
  <c r="AG25" i="2"/>
  <c r="AG26" i="2" s="1"/>
  <c r="AF19" i="2"/>
  <c r="AF18" i="2"/>
  <c r="AH18" i="2" s="1"/>
  <c r="AF17" i="2"/>
  <c r="AH17" i="2" s="1"/>
  <c r="AF16" i="2"/>
  <c r="AH16" i="2" s="1"/>
  <c r="AF15" i="2"/>
  <c r="AH15" i="2" s="1"/>
  <c r="AF14" i="2"/>
  <c r="AH14" i="2" s="1"/>
  <c r="AF13" i="2"/>
  <c r="AH13" i="2" s="1"/>
  <c r="AF12" i="2"/>
  <c r="AH12" i="2" s="1"/>
  <c r="AF11" i="2"/>
  <c r="AH11" i="2" s="1"/>
  <c r="AF10" i="2"/>
  <c r="AJ97" i="2" l="1"/>
  <c r="K97" i="2"/>
  <c r="AC97" i="2"/>
  <c r="AF97" i="2"/>
  <c r="U37" i="3"/>
  <c r="AF114" i="2"/>
  <c r="N34" i="3" s="1"/>
  <c r="Q32" i="3"/>
  <c r="AJ114" i="2"/>
  <c r="Q34" i="3" s="1"/>
  <c r="K114" i="2"/>
  <c r="AH110" i="2"/>
  <c r="AF104" i="2"/>
  <c r="AC104" i="2"/>
  <c r="K33" i="3" s="1"/>
  <c r="AJ104" i="2"/>
  <c r="AH113" i="2"/>
  <c r="AH108" i="2"/>
  <c r="AH109" i="2"/>
  <c r="J104" i="2"/>
  <c r="K104" i="2"/>
  <c r="AH107" i="2"/>
  <c r="AH111" i="2"/>
  <c r="L107" i="2"/>
  <c r="L109" i="2"/>
  <c r="M34" i="3"/>
  <c r="AF84" i="2"/>
  <c r="AJ72" i="2"/>
  <c r="Q24" i="3" s="1"/>
  <c r="L108" i="2"/>
  <c r="L111" i="2"/>
  <c r="L110" i="2"/>
  <c r="J114" i="2"/>
  <c r="L113" i="2"/>
  <c r="AC72" i="2"/>
  <c r="AJ78" i="2"/>
  <c r="Q25" i="3" s="1"/>
  <c r="AJ84" i="2"/>
  <c r="AF72" i="2"/>
  <c r="AF78" i="2"/>
  <c r="N25" i="3" s="1"/>
  <c r="AC78" i="2"/>
  <c r="K25" i="3" s="1"/>
  <c r="AC84" i="2"/>
  <c r="AF20" i="2"/>
  <c r="N9" i="3" s="1"/>
  <c r="N17" i="3"/>
  <c r="N19" i="3" s="1"/>
  <c r="Q17" i="3"/>
  <c r="Q19" i="3" s="1"/>
  <c r="K17" i="3"/>
  <c r="K19" i="3" s="1"/>
  <c r="L102" i="2"/>
  <c r="L94" i="2"/>
  <c r="L93" i="2"/>
  <c r="L95" i="2"/>
  <c r="L101" i="2"/>
  <c r="AF25" i="2"/>
  <c r="K32" i="3" l="1"/>
  <c r="AF121" i="2"/>
  <c r="J121" i="2"/>
  <c r="K121" i="2"/>
  <c r="N32" i="3"/>
  <c r="AJ121" i="2"/>
  <c r="AF123" i="2"/>
  <c r="L97" i="2"/>
  <c r="K26" i="3"/>
  <c r="AC85" i="2"/>
  <c r="Q26" i="3"/>
  <c r="Q27" i="3" s="1"/>
  <c r="E10" i="18" s="1"/>
  <c r="AJ85" i="2"/>
  <c r="N26" i="3"/>
  <c r="AF85" i="2"/>
  <c r="N10" i="3"/>
  <c r="AF26" i="2"/>
  <c r="O34" i="3"/>
  <c r="AH114" i="2"/>
  <c r="Q33" i="3"/>
  <c r="N33" i="3"/>
  <c r="L114" i="2"/>
  <c r="L104" i="2"/>
  <c r="N24" i="3"/>
  <c r="K24" i="3"/>
  <c r="N16" i="3"/>
  <c r="L121" i="2" l="1"/>
  <c r="E12" i="18"/>
  <c r="K27" i="3"/>
  <c r="N11" i="3"/>
  <c r="K71" i="2" l="1"/>
  <c r="K77" i="2"/>
  <c r="K76" i="2"/>
  <c r="K75" i="2"/>
  <c r="J76" i="2" l="1"/>
  <c r="L76" i="2" l="1"/>
  <c r="L77" i="2"/>
  <c r="K70" i="2"/>
  <c r="J78" i="2"/>
  <c r="L75" i="2"/>
  <c r="L71" i="2"/>
  <c r="K78" i="2"/>
  <c r="K72" i="2" l="1"/>
  <c r="L78" i="2"/>
  <c r="L70" i="2"/>
  <c r="L40" i="2" l="1"/>
  <c r="L43" i="2" l="1"/>
  <c r="L52" i="2"/>
  <c r="L54" i="2"/>
  <c r="L55" i="2"/>
  <c r="L41" i="2"/>
  <c r="L42" i="2"/>
  <c r="L50" i="2"/>
  <c r="L51" i="2"/>
  <c r="L35" i="2" l="1"/>
  <c r="L53" i="2"/>
  <c r="L39" i="2"/>
  <c r="L38" i="2"/>
  <c r="K23" i="2" l="1"/>
  <c r="K24" i="2"/>
  <c r="K82" i="2"/>
  <c r="L11" i="2" l="1"/>
  <c r="L15" i="2"/>
  <c r="K20" i="2"/>
  <c r="K25" i="2"/>
  <c r="L23" i="2"/>
  <c r="K83" i="2"/>
  <c r="K26" i="2" l="1"/>
  <c r="L12" i="2"/>
  <c r="L10" i="2"/>
  <c r="L16" i="2"/>
  <c r="L14" i="2"/>
  <c r="K81" i="2"/>
  <c r="L24" i="2"/>
  <c r="L36" i="2"/>
  <c r="J25" i="2"/>
  <c r="L13" i="2" l="1"/>
  <c r="L48" i="2"/>
  <c r="L25" i="2"/>
  <c r="J20" i="2"/>
  <c r="J26" i="2" s="1"/>
  <c r="L82" i="2"/>
  <c r="L83" i="2"/>
  <c r="L81" i="2"/>
  <c r="J84" i="2"/>
  <c r="L49" i="2"/>
  <c r="L37" i="2"/>
  <c r="L18" i="2"/>
  <c r="L19" i="2"/>
  <c r="L17" i="2"/>
  <c r="K84" i="2"/>
  <c r="K85" i="2" s="1"/>
  <c r="L20" i="2" l="1"/>
  <c r="L26" i="2" s="1"/>
  <c r="L34" i="2"/>
  <c r="J56" i="2"/>
  <c r="L47" i="2"/>
  <c r="K123" i="2"/>
  <c r="L84" i="2"/>
  <c r="L123" i="2" l="1"/>
  <c r="J62" i="2"/>
  <c r="J123" i="2" s="1"/>
  <c r="W93" i="2"/>
  <c r="W94" i="2"/>
  <c r="W95" i="2"/>
  <c r="T93" i="2"/>
  <c r="T94" i="2"/>
  <c r="T95" i="2"/>
  <c r="Q93" i="2"/>
  <c r="Q94" i="2"/>
  <c r="Q95" i="2"/>
  <c r="N93" i="2"/>
  <c r="N94" i="2"/>
  <c r="N95" i="2"/>
  <c r="Q97" i="2" l="1"/>
  <c r="T97" i="2"/>
  <c r="W97" i="2"/>
  <c r="N97" i="2"/>
  <c r="O95" i="2"/>
  <c r="AD95" i="2"/>
  <c r="AD101" i="2"/>
  <c r="O94" i="2"/>
  <c r="AD93" i="2"/>
  <c r="AD102" i="2"/>
  <c r="AD94" i="2"/>
  <c r="R94" i="2"/>
  <c r="AK94" i="2"/>
  <c r="R95" i="2"/>
  <c r="AK95" i="2"/>
  <c r="U95" i="2"/>
  <c r="AK113" i="2"/>
  <c r="AK110" i="2"/>
  <c r="AK102" i="2"/>
  <c r="AK111" i="2"/>
  <c r="AK108" i="2"/>
  <c r="AK101" i="2"/>
  <c r="U94" i="2"/>
  <c r="Z94" i="2"/>
  <c r="AK109" i="2"/>
  <c r="Z95" i="2"/>
  <c r="Z93" i="2"/>
  <c r="Q101" i="2"/>
  <c r="W102" i="2"/>
  <c r="W101" i="2"/>
  <c r="T102" i="2"/>
  <c r="T101" i="2"/>
  <c r="Q102" i="2"/>
  <c r="N102" i="2"/>
  <c r="N101" i="2"/>
  <c r="Z97" i="2" l="1"/>
  <c r="AD97" i="2"/>
  <c r="X93" i="2"/>
  <c r="O93" i="2"/>
  <c r="O97" i="2" s="1"/>
  <c r="AK93" i="2"/>
  <c r="AK97" i="2" s="1"/>
  <c r="P32" i="3"/>
  <c r="R32" i="3" s="1"/>
  <c r="R93" i="2"/>
  <c r="R97" i="2" s="1"/>
  <c r="J32" i="3"/>
  <c r="AI114" i="2"/>
  <c r="P34" i="3" s="1"/>
  <c r="R34" i="3" s="1"/>
  <c r="AB114" i="2"/>
  <c r="J34" i="3" s="1"/>
  <c r="O102" i="2"/>
  <c r="AD104" i="2"/>
  <c r="AB104" i="2"/>
  <c r="O101" i="2"/>
  <c r="U101" i="2"/>
  <c r="Z101" i="2"/>
  <c r="AK107" i="2"/>
  <c r="AK114" i="2" s="1"/>
  <c r="Y94" i="2"/>
  <c r="AA94" i="2" s="1"/>
  <c r="AI104" i="2"/>
  <c r="U93" i="2"/>
  <c r="U97" i="2" s="1"/>
  <c r="U102" i="2"/>
  <c r="Z102" i="2"/>
  <c r="Y93" i="2"/>
  <c r="X101" i="2"/>
  <c r="X94" i="2"/>
  <c r="Y95" i="2"/>
  <c r="AA95" i="2" s="1"/>
  <c r="X95" i="2"/>
  <c r="AK104" i="2"/>
  <c r="R102" i="2"/>
  <c r="AI121" i="2" l="1"/>
  <c r="J33" i="3"/>
  <c r="L33" i="3" s="1"/>
  <c r="AB121" i="2"/>
  <c r="AK121" i="2"/>
  <c r="H32" i="3"/>
  <c r="X97" i="2"/>
  <c r="Y97" i="2"/>
  <c r="AA93" i="2"/>
  <c r="AA97" i="2" s="1"/>
  <c r="O111" i="2"/>
  <c r="N104" i="2"/>
  <c r="AC110" i="2"/>
  <c r="AD110" i="2" s="1"/>
  <c r="Z110" i="2"/>
  <c r="AC113" i="2"/>
  <c r="AD113" i="2" s="1"/>
  <c r="L32" i="3"/>
  <c r="AC108" i="2"/>
  <c r="AD108" i="2" s="1"/>
  <c r="AC111" i="2"/>
  <c r="AD111" i="2" s="1"/>
  <c r="Z111" i="2"/>
  <c r="P33" i="3"/>
  <c r="R33" i="3" s="1"/>
  <c r="T104" i="2"/>
  <c r="U111" i="2"/>
  <c r="X102" i="2"/>
  <c r="Y102" i="2"/>
  <c r="AA102" i="2" s="1"/>
  <c r="W114" i="2"/>
  <c r="R101" i="2"/>
  <c r="X107" i="2" l="1"/>
  <c r="R108" i="2"/>
  <c r="O108" i="2"/>
  <c r="O113" i="2"/>
  <c r="M104" i="2"/>
  <c r="O104" i="2"/>
  <c r="R111" i="2"/>
  <c r="R110" i="2"/>
  <c r="Y101" i="2"/>
  <c r="AA101" i="2" s="1"/>
  <c r="R113" i="2"/>
  <c r="AC109" i="2"/>
  <c r="AD109" i="2" s="1"/>
  <c r="Z109" i="2"/>
  <c r="Z108" i="2"/>
  <c r="V104" i="2"/>
  <c r="X113" i="2"/>
  <c r="Y113" i="2"/>
  <c r="G32" i="3"/>
  <c r="X111" i="2"/>
  <c r="U113" i="2"/>
  <c r="U110" i="2"/>
  <c r="U109" i="2"/>
  <c r="U108" i="2"/>
  <c r="O110" i="2"/>
  <c r="O109" i="2"/>
  <c r="E11" i="18" l="1"/>
  <c r="V114" i="2"/>
  <c r="V121" i="2" s="1"/>
  <c r="P114" i="2"/>
  <c r="AC114" i="2"/>
  <c r="AC121" i="2" s="1"/>
  <c r="R109" i="2"/>
  <c r="S114" i="2"/>
  <c r="M114" i="2"/>
  <c r="M121" i="2" s="1"/>
  <c r="N114" i="2"/>
  <c r="N121" i="2" s="1"/>
  <c r="T114" i="2"/>
  <c r="T121" i="2" s="1"/>
  <c r="Q114" i="2"/>
  <c r="O107" i="2"/>
  <c r="O114" i="2" s="1"/>
  <c r="O121" i="2" s="1"/>
  <c r="Y111" i="2"/>
  <c r="AA111" i="2" s="1"/>
  <c r="AL111" i="2" s="1"/>
  <c r="Z107" i="2"/>
  <c r="R107" i="2"/>
  <c r="AD107" i="2"/>
  <c r="AD114" i="2" s="1"/>
  <c r="AD121" i="2" s="1"/>
  <c r="U107" i="2"/>
  <c r="U114" i="2" s="1"/>
  <c r="S104" i="2"/>
  <c r="U104" i="2"/>
  <c r="Z113" i="2"/>
  <c r="Y107" i="2"/>
  <c r="Y109" i="2"/>
  <c r="AA109" i="2" s="1"/>
  <c r="AL109" i="2" s="1"/>
  <c r="X109" i="2"/>
  <c r="X108" i="2"/>
  <c r="Y108" i="2"/>
  <c r="I32" i="3"/>
  <c r="T32" i="3" s="1"/>
  <c r="X110" i="2"/>
  <c r="Y110" i="2"/>
  <c r="AA110" i="2" s="1"/>
  <c r="AL110" i="2" s="1"/>
  <c r="S121" i="2" l="1"/>
  <c r="U121" i="2"/>
  <c r="K34" i="3"/>
  <c r="R114" i="2"/>
  <c r="X114" i="2"/>
  <c r="Y114" i="2"/>
  <c r="G34" i="3" s="1"/>
  <c r="Z114" i="2"/>
  <c r="P104" i="2"/>
  <c r="P121" i="2" s="1"/>
  <c r="AA107" i="2"/>
  <c r="AA113" i="2"/>
  <c r="AL113" i="2" s="1"/>
  <c r="AA108" i="2"/>
  <c r="L34" i="3" l="1"/>
  <c r="H34" i="3"/>
  <c r="AL107" i="2"/>
  <c r="AA114" i="2"/>
  <c r="D12" i="18"/>
  <c r="Y104" i="2"/>
  <c r="Y121" i="2" s="1"/>
  <c r="AL108" i="2"/>
  <c r="I34" i="3" l="1"/>
  <c r="T34" i="3" s="1"/>
  <c r="G33" i="3"/>
  <c r="AL114" i="2"/>
  <c r="S34" i="3" s="1"/>
  <c r="K48" i="3" l="1"/>
  <c r="C11" i="18"/>
  <c r="AD77" i="2" l="1"/>
  <c r="AD71" i="2"/>
  <c r="AD75" i="2"/>
  <c r="AD76" i="2"/>
  <c r="AK76" i="2"/>
  <c r="AK77" i="2"/>
  <c r="AD78" i="2" l="1"/>
  <c r="AB78" i="2"/>
  <c r="J25" i="3" s="1"/>
  <c r="L25" i="3" s="1"/>
  <c r="AI78" i="2"/>
  <c r="P25" i="3" s="1"/>
  <c r="R25" i="3" s="1"/>
  <c r="AK75" i="2"/>
  <c r="AK78" i="2" s="1"/>
  <c r="AH77" i="2"/>
  <c r="AH76" i="2"/>
  <c r="AB72" i="2" l="1"/>
  <c r="J24" i="3" s="1"/>
  <c r="L24" i="3" s="1"/>
  <c r="AD70" i="2"/>
  <c r="AD72" i="2" s="1"/>
  <c r="U76" i="2"/>
  <c r="Z77" i="2"/>
  <c r="Z76" i="2"/>
  <c r="O71" i="2"/>
  <c r="O70" i="2" l="1"/>
  <c r="N72" i="2"/>
  <c r="Q78" i="2"/>
  <c r="T78" i="2"/>
  <c r="X77" i="2"/>
  <c r="X76" i="2"/>
  <c r="U77" i="2"/>
  <c r="N78" i="2"/>
  <c r="R77" i="2"/>
  <c r="O77" i="2"/>
  <c r="O75" i="2" l="1"/>
  <c r="O76" i="2"/>
  <c r="M78" i="2"/>
  <c r="R76" i="2"/>
  <c r="Y76" i="2"/>
  <c r="AA76" i="2" s="1"/>
  <c r="U75" i="2"/>
  <c r="U78" i="2" s="1"/>
  <c r="S78" i="2"/>
  <c r="Y77" i="2"/>
  <c r="AA77" i="2" s="1"/>
  <c r="AL77" i="2" s="1"/>
  <c r="W78" i="2"/>
  <c r="Z75" i="2"/>
  <c r="Z78" i="2" s="1"/>
  <c r="H25" i="3" s="1"/>
  <c r="AE78" i="2"/>
  <c r="M25" i="3" s="1"/>
  <c r="O25" i="3" s="1"/>
  <c r="AH75" i="2"/>
  <c r="O78" i="2" l="1"/>
  <c r="R75" i="2"/>
  <c r="R78" i="2" s="1"/>
  <c r="P78" i="2"/>
  <c r="Y75" i="2"/>
  <c r="AH78" i="2"/>
  <c r="X75" i="2" l="1"/>
  <c r="X78" i="2" s="1"/>
  <c r="V78" i="2"/>
  <c r="AA75" i="2"/>
  <c r="Y78" i="2"/>
  <c r="G25" i="3" s="1"/>
  <c r="I25" i="3" s="1"/>
  <c r="T25" i="3" s="1"/>
  <c r="AA78" i="2" l="1"/>
  <c r="AL75" i="2"/>
  <c r="AL78" i="2" s="1"/>
  <c r="S25" i="3" s="1"/>
  <c r="AD55" i="2" l="1"/>
  <c r="AD52" i="2"/>
  <c r="AD51" i="2"/>
  <c r="AD49" i="2"/>
  <c r="AD54" i="2" l="1"/>
  <c r="AD53" i="2"/>
  <c r="AD48" i="2"/>
  <c r="AD50" i="2"/>
  <c r="AD47" i="2"/>
  <c r="J17" i="3" l="1"/>
  <c r="P17" i="3"/>
  <c r="R17" i="3" l="1"/>
  <c r="R19" i="3" s="1"/>
  <c r="P19" i="3"/>
  <c r="L17" i="3"/>
  <c r="L19" i="3" s="1"/>
  <c r="J19" i="3"/>
  <c r="R51" i="2"/>
  <c r="Z55" i="2"/>
  <c r="Z48" i="2"/>
  <c r="Z50" i="2"/>
  <c r="Z54" i="2"/>
  <c r="Z53" i="2"/>
  <c r="X51" i="2"/>
  <c r="Z47" i="2"/>
  <c r="Z49" i="2"/>
  <c r="Z52" i="2"/>
  <c r="O55" i="2"/>
  <c r="O51" i="2"/>
  <c r="U52" i="2"/>
  <c r="O43" i="2" l="1"/>
  <c r="O47" i="2"/>
  <c r="O48" i="2"/>
  <c r="R48" i="2"/>
  <c r="R47" i="2"/>
  <c r="U55" i="2"/>
  <c r="U47" i="2"/>
  <c r="U51" i="2"/>
  <c r="Y47" i="2"/>
  <c r="AA47" i="2" s="1"/>
  <c r="Y51" i="2"/>
  <c r="X47" i="2"/>
  <c r="X55" i="2"/>
  <c r="Y43" i="2"/>
  <c r="O52" i="2"/>
  <c r="O50" i="2"/>
  <c r="O53" i="2"/>
  <c r="O49" i="2"/>
  <c r="O54" i="2"/>
  <c r="R50" i="2"/>
  <c r="R53" i="2"/>
  <c r="R55" i="2"/>
  <c r="R49" i="2"/>
  <c r="R54" i="2"/>
  <c r="R52" i="2"/>
  <c r="U50" i="2"/>
  <c r="U48" i="2"/>
  <c r="U54" i="2"/>
  <c r="U53" i="2"/>
  <c r="AD43" i="2" l="1"/>
  <c r="Y55" i="2"/>
  <c r="AA55" i="2" s="1"/>
  <c r="U49" i="2"/>
  <c r="Z51" i="2"/>
  <c r="H17" i="3" s="1"/>
  <c r="H19" i="3" s="1"/>
  <c r="X50" i="2"/>
  <c r="Y50" i="2"/>
  <c r="AA50" i="2" s="1"/>
  <c r="X49" i="2"/>
  <c r="Y49" i="2"/>
  <c r="AA49" i="2" s="1"/>
  <c r="X52" i="2"/>
  <c r="Y52" i="2"/>
  <c r="AA52" i="2" s="1"/>
  <c r="X48" i="2"/>
  <c r="Y48" i="2"/>
  <c r="X54" i="2"/>
  <c r="Y54" i="2"/>
  <c r="AA54" i="2" s="1"/>
  <c r="X53" i="2"/>
  <c r="Y53" i="2"/>
  <c r="AA53" i="2" s="1"/>
  <c r="R43" i="2" l="1"/>
  <c r="AA51" i="2"/>
  <c r="AA48" i="2"/>
  <c r="G17" i="3"/>
  <c r="I17" i="3" s="1"/>
  <c r="T17" i="3" l="1"/>
  <c r="T19" i="3" s="1"/>
  <c r="I19" i="3"/>
  <c r="AD42" i="2"/>
  <c r="AD40" i="2"/>
  <c r="AD41" i="2"/>
  <c r="AK35" i="2"/>
  <c r="X35" i="2" l="1"/>
  <c r="AH51" i="2" l="1"/>
  <c r="AL51" i="2" s="1"/>
  <c r="AH55" i="2"/>
  <c r="AL55" i="2" s="1"/>
  <c r="AH52" i="2"/>
  <c r="AL52" i="2" s="1"/>
  <c r="AH53" i="2"/>
  <c r="AL53" i="2" s="1"/>
  <c r="AH50" i="2"/>
  <c r="AL50" i="2" s="1"/>
  <c r="AH54" i="2" l="1"/>
  <c r="AL54" i="2" s="1"/>
  <c r="N83" i="2" l="1"/>
  <c r="AK82" i="2"/>
  <c r="N81" i="2"/>
  <c r="AK71" i="2"/>
  <c r="AK41" i="2"/>
  <c r="AK39" i="2"/>
  <c r="AK38" i="2"/>
  <c r="AK37" i="2"/>
  <c r="AD81" i="2" l="1"/>
  <c r="AD83" i="2"/>
  <c r="AD82" i="2"/>
  <c r="J16" i="3"/>
  <c r="AK16" i="2"/>
  <c r="AK83" i="2"/>
  <c r="AK81" i="2"/>
  <c r="AI72" i="2"/>
  <c r="P24" i="3" s="1"/>
  <c r="R24" i="3" s="1"/>
  <c r="AK70" i="2"/>
  <c r="AK72" i="2" s="1"/>
  <c r="AH48" i="2"/>
  <c r="AL48" i="2" s="1"/>
  <c r="AK34" i="2"/>
  <c r="AH71" i="2"/>
  <c r="AH49" i="2"/>
  <c r="AL49" i="2" s="1"/>
  <c r="W83" i="2"/>
  <c r="W82" i="2"/>
  <c r="W11" i="2"/>
  <c r="AJ11" i="2" s="1"/>
  <c r="AK11" i="2" s="1"/>
  <c r="N19" i="2"/>
  <c r="AC19" i="2" s="1"/>
  <c r="AD19" i="2" s="1"/>
  <c r="AB84" i="2" l="1"/>
  <c r="AD84" i="2"/>
  <c r="AD85" i="2" s="1"/>
  <c r="AB25" i="2"/>
  <c r="J10" i="3" s="1"/>
  <c r="AI84" i="2"/>
  <c r="AH37" i="2"/>
  <c r="AH35" i="2"/>
  <c r="AH101" i="2"/>
  <c r="AL101" i="2" s="1"/>
  <c r="AH102" i="2"/>
  <c r="AL102" i="2" s="1"/>
  <c r="AE72" i="2"/>
  <c r="M24" i="3" s="1"/>
  <c r="AH83" i="2"/>
  <c r="AH38" i="2"/>
  <c r="AH95" i="2"/>
  <c r="AL95" i="2" s="1"/>
  <c r="AH40" i="2"/>
  <c r="AH82" i="2"/>
  <c r="AH36" i="2"/>
  <c r="AH94" i="2"/>
  <c r="AH39" i="2"/>
  <c r="P16" i="3"/>
  <c r="AK84" i="2"/>
  <c r="AK85" i="2" s="1"/>
  <c r="AH42" i="2"/>
  <c r="AH24" i="2"/>
  <c r="AH41" i="2"/>
  <c r="AE19" i="2"/>
  <c r="AH19" i="2" s="1"/>
  <c r="W24" i="2"/>
  <c r="N24" i="2"/>
  <c r="W14" i="2"/>
  <c r="AJ14" i="2" s="1"/>
  <c r="AK14" i="2" s="1"/>
  <c r="W18" i="2"/>
  <c r="AJ18" i="2" s="1"/>
  <c r="AK18" i="2" s="1"/>
  <c r="W12" i="2"/>
  <c r="AJ12" i="2" s="1"/>
  <c r="N15" i="2"/>
  <c r="AC15" i="2" s="1"/>
  <c r="AD15" i="2" s="1"/>
  <c r="N14" i="2"/>
  <c r="AC14" i="2" s="1"/>
  <c r="AD14" i="2" s="1"/>
  <c r="W19" i="2"/>
  <c r="AJ19" i="2" s="1"/>
  <c r="AK19" i="2" s="1"/>
  <c r="W13" i="2"/>
  <c r="AJ13" i="2" s="1"/>
  <c r="AK13" i="2" s="1"/>
  <c r="N18" i="2"/>
  <c r="AC18" i="2" s="1"/>
  <c r="AD18" i="2" s="1"/>
  <c r="N82" i="2"/>
  <c r="N16" i="2"/>
  <c r="AC16" i="2" s="1"/>
  <c r="AD16" i="2" s="1"/>
  <c r="N11" i="2"/>
  <c r="AC11" i="2" s="1"/>
  <c r="AD11" i="2" s="1"/>
  <c r="W15" i="2"/>
  <c r="AJ15" i="2" s="1"/>
  <c r="AK15" i="2" s="1"/>
  <c r="W17" i="2"/>
  <c r="AJ17" i="2" s="1"/>
  <c r="AK17" i="2" s="1"/>
  <c r="Q24" i="2"/>
  <c r="Q82" i="2"/>
  <c r="Q23" i="2"/>
  <c r="AL94" i="2" l="1"/>
  <c r="J26" i="3"/>
  <c r="L26" i="3" s="1"/>
  <c r="L27" i="3" s="1"/>
  <c r="AB85" i="2"/>
  <c r="P26" i="3"/>
  <c r="R26" i="3" s="1"/>
  <c r="AI85" i="2"/>
  <c r="AI123" i="2" s="1"/>
  <c r="AC24" i="2"/>
  <c r="AD24" i="2" s="1"/>
  <c r="O82" i="2"/>
  <c r="O41" i="2"/>
  <c r="AD35" i="2"/>
  <c r="Z71" i="2"/>
  <c r="AD39" i="2"/>
  <c r="Q72" i="2"/>
  <c r="N27" i="3"/>
  <c r="N37" i="3" s="1"/>
  <c r="AD36" i="2"/>
  <c r="AD37" i="2"/>
  <c r="AB20" i="2"/>
  <c r="T20" i="2"/>
  <c r="AK12" i="2"/>
  <c r="AI20" i="2"/>
  <c r="AH70" i="2"/>
  <c r="AH72" i="2" s="1"/>
  <c r="AI25" i="2"/>
  <c r="P10" i="3" s="1"/>
  <c r="E7" i="18"/>
  <c r="AE104" i="2"/>
  <c r="AH93" i="2"/>
  <c r="AH97" i="2" s="1"/>
  <c r="O24" i="3"/>
  <c r="AE84" i="2"/>
  <c r="AH81" i="2"/>
  <c r="Q83" i="2"/>
  <c r="N23" i="2"/>
  <c r="AC23" i="2" s="1"/>
  <c r="N17" i="2"/>
  <c r="AC17" i="2" s="1"/>
  <c r="AD17" i="2" s="1"/>
  <c r="Q25" i="2"/>
  <c r="N12" i="2"/>
  <c r="AC12" i="2" s="1"/>
  <c r="AD12" i="2" s="1"/>
  <c r="N13" i="2"/>
  <c r="AC13" i="2" s="1"/>
  <c r="AD13" i="2" s="1"/>
  <c r="O19" i="2"/>
  <c r="Q81" i="2"/>
  <c r="T82" i="2"/>
  <c r="Z82" i="2" s="1"/>
  <c r="N10" i="2"/>
  <c r="AC10" i="2" s="1"/>
  <c r="T23" i="2"/>
  <c r="W23" i="2"/>
  <c r="T81" i="2"/>
  <c r="W10" i="2"/>
  <c r="AJ10" i="2" s="1"/>
  <c r="M33" i="3" l="1"/>
  <c r="O33" i="3" s="1"/>
  <c r="AE121" i="2"/>
  <c r="R27" i="3"/>
  <c r="J27" i="3"/>
  <c r="M26" i="3"/>
  <c r="O26" i="3" s="1"/>
  <c r="AE85" i="2"/>
  <c r="AC20" i="2"/>
  <c r="K9" i="3" s="1"/>
  <c r="AD10" i="2"/>
  <c r="AD20" i="2" s="1"/>
  <c r="L9" i="3" s="1"/>
  <c r="AJ20" i="2"/>
  <c r="Q9" i="3" s="1"/>
  <c r="AK10" i="2"/>
  <c r="AK20" i="2" s="1"/>
  <c r="AC25" i="2"/>
  <c r="AD23" i="2"/>
  <c r="AD25" i="2" s="1"/>
  <c r="L10" i="3" s="1"/>
  <c r="AJ23" i="2"/>
  <c r="J9" i="3"/>
  <c r="J11" i="3" s="1"/>
  <c r="AB26" i="2"/>
  <c r="AB123" i="2" s="1"/>
  <c r="P9" i="3"/>
  <c r="AI26" i="2"/>
  <c r="O23" i="2"/>
  <c r="Z23" i="2"/>
  <c r="O13" i="2"/>
  <c r="O39" i="2"/>
  <c r="N84" i="2"/>
  <c r="N85" i="2" s="1"/>
  <c r="O17" i="2"/>
  <c r="O11" i="2"/>
  <c r="O16" i="2"/>
  <c r="N25" i="2"/>
  <c r="Z37" i="2"/>
  <c r="Q84" i="2"/>
  <c r="Q85" i="2" s="1"/>
  <c r="Q123" i="2" s="1"/>
  <c r="D10" i="18"/>
  <c r="P27" i="3"/>
  <c r="T84" i="2"/>
  <c r="U82" i="2"/>
  <c r="Z41" i="2"/>
  <c r="U37" i="2"/>
  <c r="U18" i="2"/>
  <c r="U81" i="2"/>
  <c r="Z39" i="2"/>
  <c r="U83" i="2"/>
  <c r="Z83" i="2"/>
  <c r="T24" i="2"/>
  <c r="Z35" i="2"/>
  <c r="U17" i="2"/>
  <c r="U14" i="2"/>
  <c r="U13" i="2"/>
  <c r="Z70" i="2"/>
  <c r="U16" i="2"/>
  <c r="X24" i="2"/>
  <c r="X82" i="2"/>
  <c r="AE25" i="2"/>
  <c r="M10" i="3" s="1"/>
  <c r="O10" i="3" s="1"/>
  <c r="AH23" i="2"/>
  <c r="W81" i="2"/>
  <c r="M17" i="3"/>
  <c r="AH47" i="2"/>
  <c r="AL47" i="2" s="1"/>
  <c r="AL56" i="2" s="1"/>
  <c r="AL62" i="2" s="1"/>
  <c r="M32" i="3"/>
  <c r="AH34" i="2"/>
  <c r="AL93" i="2"/>
  <c r="AL97" i="2" s="1"/>
  <c r="AH84" i="2"/>
  <c r="AH85" i="2" s="1"/>
  <c r="AH104" i="2"/>
  <c r="AH121" i="2" s="1"/>
  <c r="X11" i="2"/>
  <c r="AE20" i="2"/>
  <c r="AH10" i="2"/>
  <c r="AH20" i="2" s="1"/>
  <c r="W72" i="2"/>
  <c r="O24" i="2"/>
  <c r="R37" i="2"/>
  <c r="O40" i="2"/>
  <c r="U71" i="2"/>
  <c r="U38" i="2"/>
  <c r="O37" i="2"/>
  <c r="O18" i="2"/>
  <c r="R40" i="2"/>
  <c r="R24" i="2"/>
  <c r="O36" i="2"/>
  <c r="R36" i="2"/>
  <c r="U11" i="2"/>
  <c r="O15" i="2"/>
  <c r="R42" i="2"/>
  <c r="U12" i="2"/>
  <c r="R83" i="2"/>
  <c r="U19" i="2"/>
  <c r="U41" i="2"/>
  <c r="R39" i="2"/>
  <c r="R41" i="2"/>
  <c r="O83" i="2"/>
  <c r="R71" i="2"/>
  <c r="U15" i="2"/>
  <c r="O14" i="2"/>
  <c r="O35" i="2"/>
  <c r="R82" i="2"/>
  <c r="R35" i="2"/>
  <c r="R38" i="2"/>
  <c r="O17" i="3" l="1"/>
  <c r="O19" i="3" s="1"/>
  <c r="M19" i="3"/>
  <c r="AE123" i="2"/>
  <c r="E9" i="18"/>
  <c r="J37" i="3"/>
  <c r="M27" i="3"/>
  <c r="D9" i="18" s="1"/>
  <c r="O27" i="3"/>
  <c r="L11" i="3"/>
  <c r="Z24" i="2"/>
  <c r="Z25" i="2" s="1"/>
  <c r="H10" i="3" s="1"/>
  <c r="AJ24" i="2"/>
  <c r="AK24" i="2" s="1"/>
  <c r="AK23" i="2"/>
  <c r="K10" i="3"/>
  <c r="K11" i="3" s="1"/>
  <c r="D6" i="18" s="1"/>
  <c r="AC26" i="2"/>
  <c r="R9" i="3"/>
  <c r="AD26" i="2"/>
  <c r="M9" i="3"/>
  <c r="O9" i="3" s="1"/>
  <c r="AE26" i="2"/>
  <c r="O42" i="2"/>
  <c r="N20" i="2"/>
  <c r="N26" i="2" s="1"/>
  <c r="M25" i="2"/>
  <c r="O25" i="2"/>
  <c r="Z38" i="2"/>
  <c r="AD38" i="2"/>
  <c r="M84" i="2"/>
  <c r="O81" i="2"/>
  <c r="O84" i="2" s="1"/>
  <c r="P84" i="2"/>
  <c r="R81" i="2"/>
  <c r="R70" i="2"/>
  <c r="Y82" i="2"/>
  <c r="AA82" i="2" s="1"/>
  <c r="AL82" i="2" s="1"/>
  <c r="U39" i="2"/>
  <c r="T25" i="2"/>
  <c r="T26" i="2" s="1"/>
  <c r="Z72" i="2"/>
  <c r="H24" i="3" s="1"/>
  <c r="U35" i="2"/>
  <c r="Y35" i="2"/>
  <c r="AA35" i="2" s="1"/>
  <c r="AL35" i="2" s="1"/>
  <c r="U24" i="2"/>
  <c r="Y24" i="2"/>
  <c r="S72" i="2"/>
  <c r="U70" i="2"/>
  <c r="U23" i="2"/>
  <c r="Y11" i="2"/>
  <c r="T72" i="2"/>
  <c r="T85" i="2" s="1"/>
  <c r="X81" i="2"/>
  <c r="Y81" i="2"/>
  <c r="Y83" i="2"/>
  <c r="X39" i="2"/>
  <c r="Y39" i="2"/>
  <c r="AA39" i="2" s="1"/>
  <c r="AL39" i="2" s="1"/>
  <c r="X38" i="2"/>
  <c r="Y38" i="2"/>
  <c r="X41" i="2"/>
  <c r="Y41" i="2"/>
  <c r="AA41" i="2" s="1"/>
  <c r="AL41" i="2" s="1"/>
  <c r="X23" i="2"/>
  <c r="V25" i="2"/>
  <c r="X18" i="2"/>
  <c r="Y18" i="2"/>
  <c r="X14" i="2"/>
  <c r="Y14" i="2"/>
  <c r="X16" i="2"/>
  <c r="Y16" i="2"/>
  <c r="X19" i="2"/>
  <c r="Y19" i="2"/>
  <c r="M16" i="3"/>
  <c r="P11" i="3"/>
  <c r="P37" i="3" s="1"/>
  <c r="W20" i="2"/>
  <c r="X12" i="2"/>
  <c r="X13" i="2"/>
  <c r="Y13" i="2"/>
  <c r="O32" i="3"/>
  <c r="Y42" i="2"/>
  <c r="Y40" i="2"/>
  <c r="X70" i="2"/>
  <c r="Y70" i="2"/>
  <c r="X71" i="2"/>
  <c r="Y71" i="2"/>
  <c r="AA71" i="2" s="1"/>
  <c r="AL71" i="2" s="1"/>
  <c r="X37" i="2"/>
  <c r="Y37" i="2"/>
  <c r="AA37" i="2" s="1"/>
  <c r="AL37" i="2" s="1"/>
  <c r="X15" i="2"/>
  <c r="Y15" i="2"/>
  <c r="W25" i="2"/>
  <c r="S32" i="3"/>
  <c r="X17" i="2"/>
  <c r="Y17" i="2"/>
  <c r="S17" i="3"/>
  <c r="S19" i="3" s="1"/>
  <c r="W84" i="2"/>
  <c r="W85" i="2" s="1"/>
  <c r="Z81" i="2"/>
  <c r="Z84" i="2" s="1"/>
  <c r="AH25" i="2"/>
  <c r="AH26" i="2" s="1"/>
  <c r="O12" i="2"/>
  <c r="Z85" i="2" l="1"/>
  <c r="AH123" i="2"/>
  <c r="W26" i="2"/>
  <c r="AJ25" i="2"/>
  <c r="Q10" i="3" s="1"/>
  <c r="AA24" i="2"/>
  <c r="AL24" i="2" s="1"/>
  <c r="AK25" i="2"/>
  <c r="AK26" i="2" s="1"/>
  <c r="AD34" i="2"/>
  <c r="AD123" i="2" s="1"/>
  <c r="O38" i="2"/>
  <c r="AA38" i="2"/>
  <c r="AL38" i="2" s="1"/>
  <c r="N123" i="2"/>
  <c r="O10" i="2"/>
  <c r="O20" i="2" s="1"/>
  <c r="O26" i="2" s="1"/>
  <c r="M20" i="2"/>
  <c r="M26" i="2" s="1"/>
  <c r="Y12" i="2"/>
  <c r="R84" i="2"/>
  <c r="Y23" i="2"/>
  <c r="AA23" i="2" s="1"/>
  <c r="Y10" i="2"/>
  <c r="U72" i="2"/>
  <c r="S20" i="2"/>
  <c r="U10" i="2"/>
  <c r="U20" i="2" s="1"/>
  <c r="Z34" i="2"/>
  <c r="U84" i="2"/>
  <c r="S84" i="2"/>
  <c r="S85" i="2" s="1"/>
  <c r="X83" i="2"/>
  <c r="X84" i="2" s="1"/>
  <c r="V84" i="2"/>
  <c r="AA83" i="2"/>
  <c r="AL83" i="2" s="1"/>
  <c r="D7" i="18"/>
  <c r="O16" i="3"/>
  <c r="Y36" i="2"/>
  <c r="E5" i="18"/>
  <c r="AA81" i="2"/>
  <c r="V72" i="2"/>
  <c r="H26" i="3"/>
  <c r="H27" i="3" s="1"/>
  <c r="V20" i="2"/>
  <c r="V26" i="2" s="1"/>
  <c r="X10" i="2"/>
  <c r="X20" i="2" s="1"/>
  <c r="AA70" i="2"/>
  <c r="D11" i="18"/>
  <c r="M11" i="3"/>
  <c r="D5" i="18" s="1"/>
  <c r="X25" i="2"/>
  <c r="O11" i="3"/>
  <c r="U85" i="2" l="1"/>
  <c r="O37" i="3"/>
  <c r="M37" i="3"/>
  <c r="V85" i="2"/>
  <c r="K16" i="3"/>
  <c r="AC123" i="2"/>
  <c r="AJ26" i="2"/>
  <c r="R10" i="3"/>
  <c r="R11" i="3" s="1"/>
  <c r="Q11" i="3"/>
  <c r="E6" i="18" s="1"/>
  <c r="X26" i="2"/>
  <c r="O34" i="2"/>
  <c r="R23" i="2"/>
  <c r="R25" i="2" s="1"/>
  <c r="P25" i="2"/>
  <c r="R34" i="2"/>
  <c r="P20" i="2"/>
  <c r="Y84" i="2"/>
  <c r="S25" i="2"/>
  <c r="S26" i="2" s="1"/>
  <c r="U25" i="2"/>
  <c r="U26" i="2" s="1"/>
  <c r="S123" i="2"/>
  <c r="U34" i="2"/>
  <c r="X72" i="2"/>
  <c r="X85" i="2" s="1"/>
  <c r="AL23" i="2"/>
  <c r="Y20" i="2"/>
  <c r="L47" i="3"/>
  <c r="C10" i="18"/>
  <c r="AL70" i="2"/>
  <c r="X34" i="2"/>
  <c r="Y34" i="2"/>
  <c r="AA84" i="2"/>
  <c r="AL81" i="2"/>
  <c r="AL84" i="2" s="1"/>
  <c r="V123" i="2" l="1"/>
  <c r="L16" i="3"/>
  <c r="K37" i="3"/>
  <c r="S26" i="3"/>
  <c r="G26" i="3"/>
  <c r="I26" i="3" s="1"/>
  <c r="T26" i="3" s="1"/>
  <c r="P26" i="2"/>
  <c r="G9" i="3"/>
  <c r="Y25" i="2"/>
  <c r="G10" i="3" s="1"/>
  <c r="I10" i="3" s="1"/>
  <c r="T10" i="3" s="1"/>
  <c r="AA34" i="2"/>
  <c r="AL34" i="2" s="1"/>
  <c r="L37" i="3" l="1"/>
  <c r="D8" i="18"/>
  <c r="Y26" i="2"/>
  <c r="AL25" i="2"/>
  <c r="S10" i="3" s="1"/>
  <c r="AA25" i="2"/>
  <c r="G16" i="3"/>
  <c r="G19" i="3" s="1"/>
  <c r="G11" i="3" l="1"/>
  <c r="C5" i="18" s="1"/>
  <c r="K45" i="3" l="1"/>
  <c r="K46" i="3"/>
  <c r="C7" i="18"/>
  <c r="O72" i="2" l="1"/>
  <c r="O85" i="2" s="1"/>
  <c r="O123" i="2" s="1"/>
  <c r="M72" i="2"/>
  <c r="M85" i="2" s="1"/>
  <c r="M123" i="2" s="1"/>
  <c r="L72" i="2" l="1"/>
  <c r="L85" i="2" s="1"/>
  <c r="J72" i="2"/>
  <c r="J85" i="2" s="1"/>
  <c r="R72" i="2" l="1"/>
  <c r="R85" i="2" s="1"/>
  <c r="P72" i="2"/>
  <c r="P85" i="2" s="1"/>
  <c r="P123" i="2" s="1"/>
  <c r="Y72" i="2" l="1"/>
  <c r="Y85" i="2" s="1"/>
  <c r="Y123" i="2" s="1"/>
  <c r="G24" i="3" l="1"/>
  <c r="AA72" i="2"/>
  <c r="AA85" i="2" s="1"/>
  <c r="AL72" i="2"/>
  <c r="S24" i="3" l="1"/>
  <c r="S27" i="3" s="1"/>
  <c r="AL85" i="2"/>
  <c r="G27" i="3"/>
  <c r="G37" i="3" s="1"/>
  <c r="I24" i="3"/>
  <c r="T24" i="3" s="1"/>
  <c r="AM85" i="2" l="1"/>
  <c r="I27" i="3"/>
  <c r="T27" i="3"/>
  <c r="C9" i="18"/>
  <c r="K47" i="3"/>
  <c r="H46" i="3" l="1"/>
  <c r="R104" i="2" l="1"/>
  <c r="R121" i="2" s="1"/>
  <c r="R123" i="2" s="1"/>
  <c r="Q104" i="2"/>
  <c r="Q121" i="2" s="1"/>
  <c r="W104" i="2" l="1"/>
  <c r="W121" i="2" s="1"/>
  <c r="X104" i="2"/>
  <c r="X121" i="2" s="1"/>
  <c r="Z104" i="2"/>
  <c r="Z121" i="2" s="1"/>
  <c r="H33" i="3" l="1"/>
  <c r="AA104" i="2"/>
  <c r="AA121" i="2" s="1"/>
  <c r="AL104" i="2"/>
  <c r="AL121" i="2" s="1"/>
  <c r="S33" i="3" l="1"/>
  <c r="AM121" i="2"/>
  <c r="I33" i="3"/>
  <c r="T33" i="3" s="1"/>
  <c r="L48" i="3" l="1"/>
  <c r="C12" i="18"/>
  <c r="F11" i="18" l="1"/>
  <c r="U43" i="2" l="1"/>
  <c r="AK43" i="2" l="1"/>
  <c r="X43" i="2" l="1"/>
  <c r="Z43" i="2"/>
  <c r="AA43" i="2" s="1"/>
  <c r="AL43" i="2" s="1"/>
  <c r="U40" i="2" l="1"/>
  <c r="U36" i="2"/>
  <c r="U42" i="2" l="1"/>
  <c r="U123" i="2" s="1"/>
  <c r="AK40" i="2"/>
  <c r="Z19" i="2"/>
  <c r="AA19" i="2" s="1"/>
  <c r="AL19" i="2" s="1"/>
  <c r="R19" i="2"/>
  <c r="Z18" i="2"/>
  <c r="AA18" i="2" s="1"/>
  <c r="AL18" i="2" s="1"/>
  <c r="R18" i="2"/>
  <c r="Z16" i="2"/>
  <c r="AA16" i="2" s="1"/>
  <c r="AL16" i="2" s="1"/>
  <c r="R16" i="2"/>
  <c r="Z15" i="2"/>
  <c r="AA15" i="2" s="1"/>
  <c r="AL15" i="2" s="1"/>
  <c r="R15" i="2"/>
  <c r="Z14" i="2"/>
  <c r="AA14" i="2" s="1"/>
  <c r="AL14" i="2" s="1"/>
  <c r="R14" i="2"/>
  <c r="Z13" i="2"/>
  <c r="AA13" i="2" s="1"/>
  <c r="AL13" i="2" s="1"/>
  <c r="R13" i="2"/>
  <c r="Z12" i="2"/>
  <c r="AA12" i="2" s="1"/>
  <c r="AL12" i="2" s="1"/>
  <c r="R12" i="2"/>
  <c r="Z11" i="2"/>
  <c r="AA11" i="2" s="1"/>
  <c r="AL11" i="2" s="1"/>
  <c r="R11" i="2"/>
  <c r="T123" i="2" l="1"/>
  <c r="AK36" i="2"/>
  <c r="Z40" i="2"/>
  <c r="AA40" i="2" s="1"/>
  <c r="AL40" i="2" s="1"/>
  <c r="X40" i="2"/>
  <c r="Z42" i="2"/>
  <c r="X42" i="2"/>
  <c r="AK42" i="2"/>
  <c r="Z17" i="2"/>
  <c r="AA17" i="2" s="1"/>
  <c r="AL17" i="2" s="1"/>
  <c r="R17" i="2"/>
  <c r="Q20" i="2"/>
  <c r="Z10" i="2"/>
  <c r="R10" i="2"/>
  <c r="W123" i="2" l="1"/>
  <c r="Q26" i="2"/>
  <c r="Z36" i="2"/>
  <c r="AA36" i="2" s="1"/>
  <c r="AL36" i="2" s="1"/>
  <c r="X36" i="2"/>
  <c r="X123" i="2" s="1"/>
  <c r="AK123" i="2"/>
  <c r="AA42" i="2"/>
  <c r="AL42" i="2" s="1"/>
  <c r="R20" i="2"/>
  <c r="R26" i="2" s="1"/>
  <c r="Z20" i="2"/>
  <c r="Z26" i="2" s="1"/>
  <c r="AA10" i="2"/>
  <c r="AJ123" i="2" l="1"/>
  <c r="Q16" i="3"/>
  <c r="Z123" i="2"/>
  <c r="AL10" i="2"/>
  <c r="AL20" i="2" s="1"/>
  <c r="AL26" i="2" s="1"/>
  <c r="AA20" i="2"/>
  <c r="AA26" i="2" s="1"/>
  <c r="AA123" i="2" s="1"/>
  <c r="H9" i="3"/>
  <c r="AL123" i="2" l="1"/>
  <c r="R16" i="3"/>
  <c r="Q37" i="3"/>
  <c r="AM26" i="2"/>
  <c r="S9" i="3"/>
  <c r="S11" i="3" s="1"/>
  <c r="AM62" i="2"/>
  <c r="S16" i="3"/>
  <c r="H16" i="3"/>
  <c r="H11" i="3"/>
  <c r="I9" i="3"/>
  <c r="T9" i="3" s="1"/>
  <c r="R37" i="3" l="1"/>
  <c r="S37" i="3"/>
  <c r="E8" i="18"/>
  <c r="I16" i="3"/>
  <c r="H37" i="3"/>
  <c r="T11" i="3"/>
  <c r="I11" i="3"/>
  <c r="L45" i="3"/>
  <c r="C6" i="18"/>
  <c r="L46" i="3" l="1"/>
  <c r="I37" i="3"/>
  <c r="T16" i="3"/>
  <c r="C8" i="18"/>
  <c r="F7" i="18" s="1"/>
  <c r="H61" i="3"/>
  <c r="F5" i="18"/>
  <c r="T37" i="3" l="1"/>
  <c r="E13" i="18"/>
  <c r="E14" i="18" s="1"/>
  <c r="H48" i="3" l="1"/>
  <c r="H52" i="3" s="1"/>
  <c r="H60" i="3" l="1"/>
  <c r="H62" i="3" l="1"/>
  <c r="I61" i="3" s="1"/>
  <c r="H45" i="3"/>
  <c r="H53" i="3" s="1"/>
  <c r="C13" i="18"/>
  <c r="C14" i="18" s="1"/>
  <c r="M45" i="3" l="1"/>
  <c r="M48" i="3"/>
  <c r="M46" i="3"/>
  <c r="M47" i="3"/>
  <c r="H49" i="3" l="1"/>
  <c r="I52" i="3" s="1"/>
  <c r="H47" i="3"/>
  <c r="D13" i="18" l="1"/>
  <c r="D14" i="18" s="1"/>
  <c r="F14" i="18"/>
</calcChain>
</file>

<file path=xl/sharedStrings.xml><?xml version="1.0" encoding="utf-8"?>
<sst xmlns="http://schemas.openxmlformats.org/spreadsheetml/2006/main" count="745" uniqueCount="412">
  <si>
    <t>Nr.</t>
  </si>
  <si>
    <t xml:space="preserve">Referenca e Rezultatit me produktet e programit buxhetor                       </t>
  </si>
  <si>
    <t xml:space="preserve">Afati i zbatimit </t>
  </si>
  <si>
    <t>2.1.1</t>
  </si>
  <si>
    <t>2.1.2</t>
  </si>
  <si>
    <t>2.1.3</t>
  </si>
  <si>
    <t>2.1.4</t>
  </si>
  <si>
    <t>2.2.2</t>
  </si>
  <si>
    <t>2.2.1</t>
  </si>
  <si>
    <t>2.2.3</t>
  </si>
  <si>
    <t>2.2.4</t>
  </si>
  <si>
    <t>3.1.1</t>
  </si>
  <si>
    <t>3.1.2</t>
  </si>
  <si>
    <t>3.2.1</t>
  </si>
  <si>
    <t>3.2.2</t>
  </si>
  <si>
    <t>3.2.3</t>
  </si>
  <si>
    <t>3.3.1</t>
  </si>
  <si>
    <t>3.3.2</t>
  </si>
  <si>
    <t>3.3.3</t>
  </si>
  <si>
    <t>4.1.1</t>
  </si>
  <si>
    <t>4.2.2</t>
  </si>
  <si>
    <t>4.1.2</t>
  </si>
  <si>
    <t>4.2.3</t>
  </si>
  <si>
    <t>4.2.1</t>
  </si>
  <si>
    <t xml:space="preserve">Institucionet përgjegjëse </t>
  </si>
  <si>
    <t>Kosto Objektivi specifik 2.1</t>
  </si>
  <si>
    <t>Kosto Objektivi specifik 2.2</t>
  </si>
  <si>
    <t>Nuk ka informacion</t>
  </si>
  <si>
    <t>Kosto Objektivi specifik 3.1</t>
  </si>
  <si>
    <t>Kosto Objektivi specifik 3.2</t>
  </si>
  <si>
    <t>Kosto Objektivi specifik 3.3</t>
  </si>
  <si>
    <t>!!!</t>
  </si>
  <si>
    <t>4.1.3</t>
  </si>
  <si>
    <t>4.1.4</t>
  </si>
  <si>
    <t>Kosto Objektivi specifik 4.1</t>
  </si>
  <si>
    <t>Kosto Objektivi specifik 4.2</t>
  </si>
  <si>
    <t>Korente</t>
  </si>
  <si>
    <t>Kapitale</t>
  </si>
  <si>
    <t>Total BSH</t>
  </si>
  <si>
    <t>Total FH</t>
  </si>
  <si>
    <t>Qëllimi i Politikës I:  
Përmirësimi i Cilësisë Saktësisë dhe Konsistencës së të Dhënave të Sektorit të furnizimit me ujë dhe kanalizime</t>
  </si>
  <si>
    <t>Total Kosto</t>
  </si>
  <si>
    <t xml:space="preserve">Kosto Korente </t>
  </si>
  <si>
    <t>Kosto kapitale</t>
  </si>
  <si>
    <t>Total kosto</t>
  </si>
  <si>
    <t>Hendeku financiar
2023-2030
(në Lekë)</t>
  </si>
  <si>
    <t>Burimi i mbulimit deri ne 2022</t>
  </si>
  <si>
    <t>Qëllimi i Politikës I</t>
  </si>
  <si>
    <t>Qëllimi i Politikës II</t>
  </si>
  <si>
    <t>Qëllimi i Politikës III</t>
  </si>
  <si>
    <t>Qëllimi i Politikës IV</t>
  </si>
  <si>
    <t>Kosto Korente</t>
  </si>
  <si>
    <t>Kosto Kapitale</t>
  </si>
  <si>
    <t>TOTALI [Leke]</t>
  </si>
  <si>
    <t>TOTALI [Euro]</t>
  </si>
  <si>
    <t>Titulli</t>
  </si>
  <si>
    <t>Programi buxhetor</t>
  </si>
  <si>
    <t xml:space="preserve">Emri i BP/dhe kodi  </t>
  </si>
  <si>
    <t>Institucioni përgjegjës</t>
  </si>
  <si>
    <t>Institucionet kontribuese</t>
  </si>
  <si>
    <t xml:space="preserve">Afati i Zbatimit </t>
  </si>
  <si>
    <t>Afati Fillimit</t>
  </si>
  <si>
    <t xml:space="preserve"> Kosto Total</t>
  </si>
  <si>
    <t>Kostot treguese/2022</t>
  </si>
  <si>
    <t>Kostot treguese/2023</t>
  </si>
  <si>
    <t>Kostot treguese/2024</t>
  </si>
  <si>
    <t>Kostot treguese/2025</t>
  </si>
  <si>
    <t>Kostot treguese totale</t>
  </si>
  <si>
    <t>Burimi I financimit</t>
  </si>
  <si>
    <t>Totali BSH</t>
  </si>
  <si>
    <t>PBA 2021-2023 (në lekë)</t>
  </si>
  <si>
    <t>Financim i Huaj  (në  lekë)</t>
  </si>
  <si>
    <t xml:space="preserve">Emri donatorit/Titullin e projektit </t>
  </si>
  <si>
    <t>Total Financim i Huaj</t>
  </si>
  <si>
    <t>Burimi i Financimit</t>
  </si>
  <si>
    <t xml:space="preserve">Hendeku financiar </t>
  </si>
  <si>
    <t xml:space="preserve"> Kosto Totale</t>
  </si>
  <si>
    <t>Buxheti 2024-2025 (në lekë)</t>
  </si>
  <si>
    <t>Masat</t>
  </si>
  <si>
    <t>2.1.5</t>
  </si>
  <si>
    <t>2.1.6</t>
  </si>
  <si>
    <t>2.1.7</t>
  </si>
  <si>
    <t>2.1.8</t>
  </si>
  <si>
    <t>2.1.9</t>
  </si>
  <si>
    <t>2.2.5</t>
  </si>
  <si>
    <t>2.2.6</t>
  </si>
  <si>
    <t>MD</t>
  </si>
  <si>
    <t>Objektivat Specifik</t>
  </si>
  <si>
    <t>Kostot treguese</t>
  </si>
  <si>
    <t>Kosto treguese Objektivi specifik 1.1</t>
  </si>
  <si>
    <t>Kosto treguese Objektivi specifik 1.2</t>
  </si>
  <si>
    <t>Institucionet përgjegjegjëse</t>
  </si>
  <si>
    <t>Kosto Indiktive Totale</t>
  </si>
  <si>
    <t>Institucioni kontribues</t>
  </si>
  <si>
    <t>Afati Mbarimit</t>
  </si>
  <si>
    <t>2021-2025</t>
  </si>
  <si>
    <t>Hendeku Financiar</t>
  </si>
  <si>
    <t>Natyra/ Tipologjia e Kostove</t>
  </si>
  <si>
    <t>Qëllimi i Politikave</t>
  </si>
  <si>
    <t>Kostoja Totale</t>
  </si>
  <si>
    <t xml:space="preserve">Kosto për tu </t>
  </si>
  <si>
    <t>Planifikuar në</t>
  </si>
  <si>
    <t>Kostot e Planifikuara</t>
  </si>
  <si>
    <r>
      <t xml:space="preserve">Nevojat  (në </t>
    </r>
    <r>
      <rPr>
        <b/>
        <sz val="11"/>
        <color theme="1"/>
        <rFont val="Arial"/>
        <family val="2"/>
      </rPr>
      <t>Lek)</t>
    </r>
  </si>
  <si>
    <t>Kosto totale te PKV</t>
  </si>
  <si>
    <t>Institucionet përgjegjëse</t>
  </si>
  <si>
    <r>
      <t>N</t>
    </r>
    <r>
      <rPr>
        <sz val="11"/>
        <color theme="0"/>
        <rFont val="Calibri"/>
        <family val="2"/>
      </rPr>
      <t>ë</t>
    </r>
    <r>
      <rPr>
        <sz val="5.5"/>
        <color theme="0"/>
        <rFont val="Calibri"/>
        <family val="2"/>
      </rPr>
      <t xml:space="preserve"> %</t>
    </r>
  </si>
  <si>
    <t>1.1.1</t>
  </si>
  <si>
    <t>1.1.2</t>
  </si>
  <si>
    <t>1.1.3</t>
  </si>
  <si>
    <t>1.1.4</t>
  </si>
  <si>
    <t>1.1.5</t>
  </si>
  <si>
    <t>1.1.6</t>
  </si>
  <si>
    <t>1.1.7</t>
  </si>
  <si>
    <t>1.1.8</t>
  </si>
  <si>
    <t>1.1.9</t>
  </si>
  <si>
    <t>03140 Policia e Shtetit</t>
  </si>
  <si>
    <t>2.1.10</t>
  </si>
  <si>
    <t>2.2.7</t>
  </si>
  <si>
    <t>2.2.8</t>
  </si>
  <si>
    <t>2.2.9</t>
  </si>
  <si>
    <r>
      <rPr>
        <b/>
        <sz val="12"/>
        <color indexed="10"/>
        <rFont val="Times New Roman"/>
        <family val="1"/>
      </rPr>
      <t xml:space="preserve">Kosto totale Qëllimi i Politikës III </t>
    </r>
    <r>
      <rPr>
        <sz val="12"/>
        <color theme="1"/>
        <rFont val="Times New Roman"/>
        <family val="1"/>
      </rPr>
      <t xml:space="preserve">
(objektiva specifike 3.1+3.2+3.3+3.4)</t>
    </r>
  </si>
  <si>
    <t>4.3.1</t>
  </si>
  <si>
    <t>4.3.2</t>
  </si>
  <si>
    <t>4.3.3</t>
  </si>
  <si>
    <t>4.3.4</t>
  </si>
  <si>
    <t>4.3.5</t>
  </si>
  <si>
    <t>4.3.6</t>
  </si>
  <si>
    <t>08330 Prodhime filmike ose veprimtari artistike mbarekombetare</t>
  </si>
  <si>
    <r>
      <t>Financim i Huaj/Burime t</t>
    </r>
    <r>
      <rPr>
        <b/>
        <sz val="12"/>
        <color rgb="FF000000"/>
        <rFont val="Calibri"/>
        <family val="2"/>
      </rPr>
      <t>ë</t>
    </r>
    <r>
      <rPr>
        <b/>
        <sz val="9"/>
        <color rgb="FF000000"/>
        <rFont val="Times New Roman"/>
        <family val="1"/>
      </rPr>
      <t xml:space="preserve"> tjera</t>
    </r>
    <r>
      <rPr>
        <b/>
        <sz val="12"/>
        <color rgb="FF000000"/>
        <rFont val="Times New Roman"/>
        <family val="1"/>
      </rPr>
      <t xml:space="preserve"> (në lekë)</t>
    </r>
  </si>
  <si>
    <t>03310 Buxheti Gjyqesor</t>
  </si>
  <si>
    <t>Qëllimi i Politikës 1. Parandalimi i veprave penale ndaj fëmijëve dhe të kryera prej tyre përmes edukimit, informimit dhe ndërgjegjësimit të shoqërisë dhe fëmijëve</t>
  </si>
  <si>
    <t>1.1.3 Programe informuese, e ndërgjegjësuese, që u mundësojnë fëmijëve të përfshirë në grupe të dhunshme ose të radikalizuara të braktisin dhunën duke propozuar të ashtuquajturat “strategjitë e daljes”.</t>
  </si>
  <si>
    <t>08610 Mbështetje për  Rininë dhe Fëmijët</t>
  </si>
  <si>
    <t>1.1.4 Promovimi dhe fuqizimi i programeve me një fokus të veçantë tek prezenca virtuale e fëmijëve/të rinjve online, krijimi i hapësirave të sigurta dhe mbrojtja ndaj bullizimit online.</t>
  </si>
  <si>
    <t>Zbatimi i programeve  informuese dhe ndërgjegjësuese me fokus  fëmijët që nuk ndjekin arsimin  dhe prindërit e tyre për të drejtat  e tyre, për  parandalimin e veprave penale ndaj fëmijëve dhe të kryera prej tyre dhe për shërbimet e drejtësisë miqësore për çdo fëmijë</t>
  </si>
  <si>
    <t>01110 Planifikimi, Menaxhimi dhe Administrimi (14)</t>
  </si>
  <si>
    <t>09120 Arsimi Baze (perfshire parashkollorin), 09230 Arsimi i Mesem (i pergjithshem)</t>
  </si>
  <si>
    <t>1.1.10</t>
  </si>
  <si>
    <t>1.2.1</t>
  </si>
  <si>
    <t>Kostot treguese/2026</t>
  </si>
  <si>
    <t>PBA 2022-2025 (në lekë)</t>
  </si>
  <si>
    <t>Buxheti 2025-2026 (në lekë)</t>
  </si>
  <si>
    <t>Financim i Huaj  (në  lekë)/ose jashte buxhetit</t>
  </si>
  <si>
    <t>Qëllimi i Politikës 2: Një kuadër ligjor, institucional dhe me profesionistë që mundësojnë një drejtësi miqësore për çdo fëmijë</t>
  </si>
  <si>
    <t>01110 Planifikimi, Menaxhimi dhe Administrimi (28)</t>
  </si>
  <si>
    <t>AMA</t>
  </si>
  <si>
    <t>01120 Veprimtaria Ligjvenese, AMA</t>
  </si>
  <si>
    <t>01110 Planifikimi, Menaxhimi dhe Administrimi (14), 01110 Planifikimi, Menaxhimi dhe Administrimi (29), 01110 Veprimtaria e KLP, 09820 Veprimtaria Arsimore</t>
  </si>
  <si>
    <t>2.2.3 Trajnimi i punonjësve të policisë, policisë gjyqësore në lidhje më të drejtat e fëmijës, nevojat, për përdorimin e teknologjisë audio-video, teknikat e komunikimit dhe intervistimit dhe aspektet psikologjike, etj.</t>
  </si>
  <si>
    <t>03140 Policia e Shtetit, 01110 Planifikimi, Menaxhimi dhe Administrimi (28)</t>
  </si>
  <si>
    <t>2.2.4 Ngritja dhe funksionimi i seksioneve për të mitur në prokuroritë dhe në dhomat penale, civile të gjykatave sipas hartës gjyqësore, sipas një kalendari të ndërhyrjeve dhe lista e gjykatave pilot ku do të krijohen mjediset miqësore.</t>
  </si>
  <si>
    <t>01110 Planifikimi, Menaxhimi dhe Administrimi (29), 01110 Veprimtaria e KLP, 09820 Veprimtaria Arsimore</t>
  </si>
  <si>
    <t>2.2.5 Forcimi i kapaciteteve të mbrojtësve ligjore të zgjedhur ose të caktuar në teknikat e mbrojtjes miqësore të fëmijës dhe metodologjinë e komunikimit.</t>
  </si>
  <si>
    <t>DHKN</t>
  </si>
  <si>
    <t>UP</t>
  </si>
  <si>
    <t>2.2.7 Forcimi i kapaciteteve të punonjësve të Qendrës së Parandalimit të Krimeve të të Miturve dhe të Rinjve.</t>
  </si>
  <si>
    <t>10430 Perkujdesi Social</t>
  </si>
  <si>
    <t>2.3.1</t>
  </si>
  <si>
    <t>2.3.2</t>
  </si>
  <si>
    <t>Kosto Objektivi specifik 2.3</t>
  </si>
  <si>
    <t>01110 Planifikimi, Menaxhimi dhe Administrimi (14), 03310 Ndihma Juridike; 01320 Veprimtaria Statistikore</t>
  </si>
  <si>
    <t>03310 Ndihma Juridike</t>
  </si>
  <si>
    <t>DHKA</t>
  </si>
  <si>
    <t>3.2 Objektivi Specifik: Shërbime të drejtësisë miqësore për çdo fëmijë të ofruara në mjedise të aksesueshme për ta.</t>
  </si>
  <si>
    <t>DPPSH</t>
  </si>
  <si>
    <t xml:space="preserve">IV. Programi buxhetor që kontribuon për qëllimin e politikës: </t>
  </si>
  <si>
    <t>Kosto Objektivi specifik 4.4</t>
  </si>
  <si>
    <t>Kosto Objektivi specifik 4.3</t>
  </si>
  <si>
    <t>01110 Planifikimi, Menaxhimi dhe Administrimi (28), 01110 Planifikimi, Menaxhimi dhe Administrimi (29), 01110 Planifikimi, Menaxhimi dhe Administrimi (14)</t>
  </si>
  <si>
    <t>09820 Veprimtaria Arsimore, 01110 Planifikimi, Menaxhimi dhe Administrimi (14)</t>
  </si>
  <si>
    <t>PP</t>
  </si>
  <si>
    <t>4.4.1</t>
  </si>
  <si>
    <t>4.4.2</t>
  </si>
  <si>
    <t>4.4.3</t>
  </si>
  <si>
    <t>4.3.1.Ngritja dhe funksionimi i Institutit për rehabilitimin e të miturve në konflikt me ligjin. (Mëzez)</t>
  </si>
  <si>
    <t>03440 Sistemi i Burgjeve</t>
  </si>
  <si>
    <t>DPB</t>
  </si>
  <si>
    <t>03440 Sistemi i Burgjeve, 10550 Tregu i Punes</t>
  </si>
  <si>
    <t>03490 Sherbimi i Proves, 01110 Planifikimi, Menaxhimi dhe Administrimi (14), 03440 Sistemi i Burgjeve</t>
  </si>
  <si>
    <t>DPB, QPKMR, SHP</t>
  </si>
  <si>
    <t>03490 Sherbimi i Proves, 10430 Perkujdesi Social</t>
  </si>
  <si>
    <t>03490 Sherbimi i Proves, 01110 Planifikimi, Menaxhimi dhe Administrimi (14)</t>
  </si>
  <si>
    <t>QPKMR</t>
  </si>
  <si>
    <t>4.4.3 Fuksionimi dhe përdorimi me eficencë i Sistemit të Integruar të të Dhënave të Drejtësisë Penale për të Miturit si burim statistikor që i vjen në ndihmë analizimit të problematikave të cilat lidhen me të drejtat e fëmijëve. (orientimit të përmirësimit të politikave për një drejtësi të drejtë dhe të shpejtë për çdo fëmijë në kontakt/konflikt me ligjin.)</t>
  </si>
  <si>
    <t>01110 Planifikimi, Menaxhimi dhe Administrimi (14), 01110 Planifikimi, Menaxhimi dhe Administrimi (28)</t>
  </si>
  <si>
    <t>QPKMR, PP</t>
  </si>
  <si>
    <t>PBA 2022-2025 ( në Lekë)</t>
  </si>
  <si>
    <t>Burimi i mbulimit deri ne 2024</t>
  </si>
  <si>
    <t>Hendeku financiar
2022-2026
(në Lekë)</t>
  </si>
  <si>
    <t>Kosto totale ne EUR
(kursi kembimit: 1 EUR = 118ALL)</t>
  </si>
  <si>
    <r>
      <rPr>
        <b/>
        <sz val="12"/>
        <color indexed="10"/>
        <rFont val="Times New Roman"/>
        <family val="1"/>
      </rPr>
      <t xml:space="preserve">Kosto totale Qëllimi i Politikës I </t>
    </r>
    <r>
      <rPr>
        <sz val="12"/>
        <color theme="1"/>
        <rFont val="Times New Roman"/>
        <family val="1"/>
      </rPr>
      <t xml:space="preserve">
(objektiva specifike 1.1+1.2)</t>
    </r>
  </si>
  <si>
    <r>
      <rPr>
        <b/>
        <sz val="12"/>
        <color indexed="10"/>
        <rFont val="Times New Roman"/>
        <family val="1"/>
      </rPr>
      <t xml:space="preserve">Kosto totale Qëllimi i Politikës II </t>
    </r>
    <r>
      <rPr>
        <sz val="12"/>
        <color theme="1"/>
        <rFont val="Times New Roman"/>
        <family val="1"/>
      </rPr>
      <t xml:space="preserve">
(objektiva specifike 2.1+2.2+2.3)</t>
    </r>
  </si>
  <si>
    <t>Kosto totale (QS1+QS2+QS3+QS4)</t>
  </si>
  <si>
    <t>2022-2026</t>
  </si>
  <si>
    <t>PBA 2022-2024</t>
  </si>
  <si>
    <t xml:space="preserve">Buxheti </t>
  </si>
  <si>
    <t xml:space="preserve"> Buxhetin 2025-2026</t>
  </si>
  <si>
    <t>MTBP 2022-2025</t>
  </si>
  <si>
    <t>Financim i Huaj /Burime te tjera</t>
  </si>
  <si>
    <t>Buxheti 2025-2026</t>
  </si>
  <si>
    <t>Hendek financiar 2022-2026</t>
  </si>
  <si>
    <t>1 euro 118 Leke</t>
  </si>
  <si>
    <t xml:space="preserve">Drejtoritë arsimore, OSHC, ekspertë 
</t>
  </si>
  <si>
    <t>MSHFR</t>
  </si>
  <si>
    <t>Arsimi Parauniversitar, UP, UPS, NJMF</t>
  </si>
  <si>
    <t xml:space="preserve">Radio-Televizioni Publik Shqiptar.
</t>
  </si>
  <si>
    <t>Gjykatat</t>
  </si>
  <si>
    <t>Rrjeti i gjyqtarëve/ prokurorëve</t>
  </si>
  <si>
    <t>MD, KLP, KLGJ, PP</t>
  </si>
  <si>
    <t xml:space="preserve">
Prokuroritë e rretheve dhe të Apelit
</t>
  </si>
  <si>
    <t>Kuvendi i Shqipërisë, AMA</t>
  </si>
  <si>
    <t xml:space="preserve">MD, SHM, KLGJ, KLP, PP,
DHKA, DHKN, DPP, UP, UPS, SHP, DPB, ASHDMF, QPKMR  DPPSH, Akademia e Sigurisë, 
</t>
  </si>
  <si>
    <t xml:space="preserve">MD, SHM, KLGJ, KLP, PP,
DHKA, DHKN, DPP, UP, UPS, SHP, DPB, ASHDMF, QPKMR  DPPSH, Akademia e Sigurisë, Bashkitw 
</t>
  </si>
  <si>
    <t xml:space="preserve">
QPKMR
</t>
  </si>
  <si>
    <t>ASHMDF</t>
  </si>
  <si>
    <t xml:space="preserve">
Çdo institucion që punon me dhe për fëmijët, në fushën e drejtësisë për të mitur
</t>
  </si>
  <si>
    <t>MD/QPKMR/DNJF/INSTAT</t>
  </si>
  <si>
    <t>4.3.4 Aplikimi i një qasje të re të specialistit të Shërbimit të Provës për të shkuar tek i mituri dhe jo për të detyruar të miturin të paraqitet në zyrat e Shërbimit të Provës dhe maksimizimi i përdorimit të qendrave sociale në disa bashki të vendit për këtë qëllim. (Tiranë, Durrës, Elbasan, Shkodër, Vlorë, Kamëz, Dibër, Kukës dhe Korçë)</t>
  </si>
  <si>
    <t>AKPA</t>
  </si>
  <si>
    <t>MD/QPKMR</t>
  </si>
  <si>
    <t>MAS, DPPSH, shkollat, oficerë të policimit në komunitet/OSHC/Partnerë vendas/ndërkombëtarë</t>
  </si>
  <si>
    <t>OSHC/Partnerë vendas/ndërkombëtarë</t>
  </si>
  <si>
    <t>Organizatat e medias, partnerë vendas/ndërkombëtarë</t>
  </si>
  <si>
    <t>4.3.7</t>
  </si>
  <si>
    <t>03490 Sherbimi i Proves, 03440 Sistemi i Burgjeve</t>
  </si>
  <si>
    <t>09120 Arsimi Baze (perfshire parashkollorin), 09230 Arsimi i Mesem (i pergjithshem), 03320 Shërbimi i Avokatisë</t>
  </si>
  <si>
    <t>08610 Mbështetje për  Rininë dhe Fëmijët, 09120 Arsimi Baze (perfshire parashkollorin), 09230 Arsimi i Mesem (i pergjithshem), 10430 Perkujdesi Social</t>
  </si>
  <si>
    <t>Buxheti i Bashkive</t>
  </si>
  <si>
    <t xml:space="preserve">01110 Planifikimi, Menaxhimi dhe Administrimi (14), 10430 Perkujdesi Social, 08610 Mbështetje për  Rininë dhe Fëmijët </t>
  </si>
  <si>
    <t>01110 (89) Komisioneri per te Drejten e Informimit dhe Mbrojtjen e te Dhenave Personale, 01110 Planifikimi, Menaxhimi dhe Administrimi (92), 03320 Avokati i Popullit</t>
  </si>
  <si>
    <t>1.2.2</t>
  </si>
  <si>
    <t>Kosto totale Qëllimi i Politikës I (objektiva specifike 1.1+1.2)</t>
  </si>
  <si>
    <t>II. Programi buxhetor që kontribuon për qëllimin e politikës: 09120 Arsimi Baze (perfshire parashkollorin), 09230 Arsimi i Mesem (i pergjithshem), 03320 Shërbimi i Avokatisë, 08610 Mbështetje për  Rininë dhe Fëmijët, 01110 Planifikimi, Menaxhimi dhe Administrimi (14), 10430 Perkujdesi Social, 08330 Prodhime filmike ose veprimtari artistike mbarekombetare</t>
  </si>
  <si>
    <t>Kosto totale Qëllimi i Politikës II (objektiva specifike 2.1+2.2+2.3)</t>
  </si>
  <si>
    <t>01110 Planifikimi, Menaxhimi dhe Administrimi (14), 01120 Veprimtaria Ligjvenese</t>
  </si>
  <si>
    <t>01110 Planifikimi, Menaxhimi dhe Administrimi (91), 03320 Sherbimi i avokatise</t>
  </si>
  <si>
    <t>II. Programi buxhetor që kontribuon për qëllimin e politikës: 01110 Planifikimi, Menaxhimi dhe Administrimi (14), 03310 Ndihma Juridike; 01320 Veprimtaria Statistikore, 01120 Veprimtaria Ligjvenese, 01110 Planifikimi, Menaxhimi dhe Administrimi (91), 03320 Sherbimi i avokatise, 01110 Planifikimi, Menaxhimi dhe Administrimi (28), 01110 Planifikimi, Menaxhimi dhe Administrimi (29), 01110 Veprimtaria e KLP (35), 01110 Planifikimi, Menaxhimi dhe Administrimi (KLGJ), 09820 Veprimtaria Arsimore, 03140 Policia e Shtetit, 10430 Perkujdesi Social</t>
  </si>
  <si>
    <t xml:space="preserve">III. Programi buxhetor që kontribuon për qëllimin e politikës: 03310 Ndihma Juridike, 03140 Policia e Shtetit, 03310 Buxheti Gjyqesor, 01110 Planifikimi, Menaxhimi dhe Administrimi (28), </t>
  </si>
  <si>
    <t>Kosto totale Qëllimi i Politikës IV (objektiva specifike 4.1+4.2+4.3+4.4)</t>
  </si>
  <si>
    <t>01110 Veprimtaria e KLP (35), 01110 Planifikimi, Menaxhimi dhe Administrimi (KLGJ 29)</t>
  </si>
  <si>
    <r>
      <rPr>
        <b/>
        <sz val="12"/>
        <color indexed="10"/>
        <rFont val="Times New Roman"/>
        <family val="1"/>
      </rPr>
      <t xml:space="preserve">Kosto totale Qëllimi i Politikës IV </t>
    </r>
    <r>
      <rPr>
        <sz val="12"/>
        <color theme="1"/>
        <rFont val="Times New Roman"/>
        <family val="1"/>
      </rPr>
      <t xml:space="preserve">
(objektiva specifike 4.1+4.2+4.3+4.4)</t>
    </r>
  </si>
  <si>
    <t>Kosto totale Qëllimi i Politikës III (objektiva specifike 3.1+3.2+3.3)</t>
  </si>
  <si>
    <t>Prokuroritë/Gjykatat, OSHC, Partnerë vendas/ndërkombëtare</t>
  </si>
  <si>
    <t>OSHC, Partnerë vendas/ndërkombëtare</t>
  </si>
  <si>
    <t>gjykata/ prokuroritë</t>
  </si>
  <si>
    <t>Akademia e Sigurisë, OSHC, Partnerë vendas/ndërkombëtare</t>
  </si>
  <si>
    <t xml:space="preserve"> OSHC, Partnerë vendas/ndërkombëtare</t>
  </si>
  <si>
    <t>ekspertë, partner vendas/ndërkombëtarë</t>
  </si>
  <si>
    <t>QPKMR,MSHMS,MAS,AKSH,AKEP,AMA,UP, UPS, NJMF</t>
  </si>
  <si>
    <t>MD,Kuvendi,KLGJ,KLP,SHM, AP,PP,AMA</t>
  </si>
  <si>
    <t>MD, SHM, KLGJ, KLP, PP,
DHKA, DHKN, DPP, UP, UPS, SHP, DPB, ASHDMF, QPKMR  DPPSH, Akademia e Sigurisë</t>
  </si>
  <si>
    <t>DAP,  ekspertë, Partnerë vendas/ndërkombëtare</t>
  </si>
  <si>
    <t>MD,DNJF,QNL,DHKA,OJF të liçensuara</t>
  </si>
  <si>
    <t>OSHC/ DHKN, UP, Partnerë Vendas, Ndërkombëtarë,DNJF, Gjykata, Prokurori</t>
  </si>
  <si>
    <t>DPPSH,KLGJ/Gjykatat/Partnerë vendas dhe Ndërkombëtarë,PP/Prokuroritë e rretheve</t>
  </si>
  <si>
    <t>KLP, OSHC, Partnerë Vendas/Ndërkombëtarë</t>
  </si>
  <si>
    <t>MD, PP, KLGJ dhe KLP,SHM/QPKMR</t>
  </si>
  <si>
    <t>Gjykata, Prokurori, SHP, DHKN, OSHC, Partnerë ndërkombëtarë</t>
  </si>
  <si>
    <t>Prokuroritë, DHKN, NJMF, SHP, DPB, ekspertë të pavarur</t>
  </si>
  <si>
    <t>DPPSH, DHKN,PP</t>
  </si>
  <si>
    <t>MD, AKPA,DAP, MFE, ekspertë të pavarur, partnerë ndërkombëtarë</t>
  </si>
  <si>
    <t>DPB/MFE, MD/QPKMR/ PPSHP, ASHDMF/SHSSH</t>
  </si>
  <si>
    <t>MD, QPKMR, PP</t>
  </si>
  <si>
    <t>MB, DPPSH, ekspertë/OSHC, Partnerë Ndërkombëtare, Institucionet përdoruese të sistemit sipas VKM 149 datë 20.03.2019, e ndryshuar</t>
  </si>
  <si>
    <t xml:space="preserve">01110 Planifikimi, Menaxhimi dhe Administrimi (28), 01110 Veprimtaria e KLP, </t>
  </si>
  <si>
    <t xml:space="preserve">01110 Planifikimi, Menaxhimi dhe Administrimi (14), 01110 Planifikimi, Menaxhimi dhe Administrimi (29), 01110 Veprimtaria e KLP, </t>
  </si>
  <si>
    <t>RTSH, DHKN</t>
  </si>
  <si>
    <t>08330 Prodhime filmike ose veprimtari artistike mbarekombetare/   DHKN</t>
  </si>
  <si>
    <t>MAS , AP</t>
  </si>
  <si>
    <t>ZVAP, MAS</t>
  </si>
  <si>
    <t xml:space="preserve">
MAS/
OSHC/partnerë, Organizimet e  fëmijëve
</t>
  </si>
  <si>
    <t>MAS, QPKMR, MB, OSHC</t>
  </si>
  <si>
    <t>MSHFR, ASHDMF, MAS</t>
  </si>
  <si>
    <t>DPPSH, MAS</t>
  </si>
  <si>
    <t xml:space="preserve">
Bashki,  NJMF
</t>
  </si>
  <si>
    <t>KDIMDHP, AP, KMD</t>
  </si>
  <si>
    <t>MD, Kuvendi</t>
  </si>
  <si>
    <t>AP, Komisioneri për Mbrojtjen nga Diskriminimi</t>
  </si>
  <si>
    <t>KLGJ, KLP, SHM</t>
  </si>
  <si>
    <t>Ekspertë, Partnerë vendas/ndërkombëtarë</t>
  </si>
  <si>
    <t>MD, QPKMR, DNJF, INSTAT</t>
  </si>
  <si>
    <t>DNJF, Gjykata, Prokurori</t>
  </si>
  <si>
    <t>OSHC, Partnerëë vendas/ndërkombëtarë</t>
  </si>
  <si>
    <t>MD, MFE</t>
  </si>
  <si>
    <t xml:space="preserve">Gjykatat,  KLGJ, KLP, PP, SHP, DPB, QPKMR, DHKA, DHKN, UP, UPS, OSHC,  partner vendas//ndërkombëtarë, Kuvendi i Republikës së Shqipërisë. QBZ
</t>
  </si>
  <si>
    <t>Prokuroritë, Gjykatat</t>
  </si>
  <si>
    <t>PP, KLGJ, KLP</t>
  </si>
  <si>
    <t>Rrjeti i gjyqtarëve dhe prokurorëve, KLP, Ekspertë të pavaruar, OSHC, partnerë vendas/ndërkombëtarë.</t>
  </si>
  <si>
    <t>PP, KLGJ, MD</t>
  </si>
  <si>
    <t xml:space="preserve">SHM, QPKMR </t>
  </si>
  <si>
    <t>DHKN, Drejtoritë e Policisë në Qarqet e targetuara</t>
  </si>
  <si>
    <t>DPB, MFE</t>
  </si>
  <si>
    <t>SHP, IEVP për të mitur</t>
  </si>
  <si>
    <t>SHP, QPKMR, IEVP të Mitur</t>
  </si>
  <si>
    <t>SHP, ASHDMF/SHSSH</t>
  </si>
  <si>
    <t>Qëllimi i Politikës 1. Parandalimi i veprave penale ndaj fëmijëve dhe të kryera prej tyre përmes edukimit, informimit dhe ndërgjegjësimit të shoqërisë dhe fëmijëve.</t>
  </si>
  <si>
    <t>1.1 Objektivi specifik:  Informim/edukim/ndërgjegjësim në qarqet e targetuara për parandalimin e veprave penale ndaj fëmijëve dhe të kryera prej tyre dhe qasja në drejtësinë miqësore në çdo kohë, për çdo fëmijë.</t>
  </si>
  <si>
    <t>1.1.1 Përmirësimi i programeve mësimore të arsimit parauniversitar në lidhje me njohuritë për të drejtat e fëmijës, për parandalimin e veprave penale ndaj fëmijëve dhe të kryera prej tyre si dhe të drejtën për të pasur në çdo kohë qasje në shërbimet e drejtësisë miqësore për çdo fëmijë.</t>
  </si>
  <si>
    <t>1.1.2 Monitorimi i zbatimit të programeve mësimore të përmirësuara në lidhje me të drejtat e fëmijëve me fokus: të drejtat e fëmijës, parandalimi i veprave penale ndaj fëmijëve dhe të kryera prej tyre dhe e drejta për të pasur në çdo kohë qasje tek shërbimet e drejtësisë miqësore për çdo fëmijë.</t>
  </si>
  <si>
    <t xml:space="preserve">QPKMR, MSHMS, MAS, AKSHI, AKEP, AMA, UP,
UPS, OSHC
</t>
  </si>
  <si>
    <t>1.1.5 Fuqizimi i sigurisë në shkolla.</t>
  </si>
  <si>
    <t>1.1.6  Zbatimi i programeve  informuese dhe ndërgjegjësuese me fokus  fëmijët që nuk ndjekin arsimin dhe prindërit e tyre për të drejtat e tyre, për parandalimin e veprave penale ndaj fëmijëve dhe të kryera prej tyre dhe për shërbimet e drejtësisë miqësore për çdo fëmijë.</t>
  </si>
  <si>
    <t>DPPSH, OSHC,  shkollat, studentë probono të shkencave sociale dhe të ligjit</t>
  </si>
  <si>
    <t>OSHC, Bashkitë e targetuara</t>
  </si>
  <si>
    <t>Ekspertë të pavarur/, OSHC, IAL,Prokuroritë, Gjykatat, NJMF, SHP, DPB, IEVP për të mitur, partnerë ndërkombëtarë</t>
  </si>
  <si>
    <t>PP, KLGJ, MD, DPB, Bashkitë</t>
  </si>
  <si>
    <t>1.1.7 Përmirësimi i instrumentave për dhënien e informacionit online me një gjuhë miqësore për çdo fëmijë nga të gjithë institucionet që ofrojnë shërbime për fëmijë, duke marrë në konsideratë veçanërisht nevojat e  fëmijëve me aftësi të kufizuar.</t>
  </si>
  <si>
    <t>QPKMR, ASHDMF, MSHMS, MAS, MSHFR, MD, Bashkitë e targetuara, SHSSH, DNJF, KLGJ, KLP, GJykatat, DHKA, DHKN</t>
  </si>
  <si>
    <t>1.1.8  Zhvillimi i programeve informuese dhe edukuese në mediat audiovizive  për fëmijët dhe me fëmijët  mbi të drejtat e tyre, parandalimin e veprave penale ndaj fëmijëve dhe të kryera  prej tyre si dhe për  shërbimet e drejtësisë miqësore për çdo fëmijë.</t>
  </si>
  <si>
    <t xml:space="preserve"> 1.1.9 Veprimtari informuese dhe ndërgjegjësuese të organizuara nga fëmijët (parlamenti Rinor, grupimet e tjera të fëmijëve) në lidhje me krijimin e një mjedisi frenues të konflikteve në shkolla, në komunitet si dhe të një mjedisi pranues për fëmijët në kontakt/konflikt me ligjin.</t>
  </si>
  <si>
    <t xml:space="preserve">
Parlamenti Rinor, MAS,/Arsimi parauniversitar
</t>
  </si>
  <si>
    <t>1.1.10 Fushata ndërgjegjësuese kombëtare për promovimin e të drejtave të fëmijëve me qëllim parandalimin e viktimizimit, mbrojtjen e të dhënave personale dhe diskriminimi i fëmijëve  në kontakt/konflikt me ligjin.</t>
  </si>
  <si>
    <t>Objektivi specifik 1.2: Fuqizimi i mekanizmave të drejtësisë restauruese dhe të ndërmjetësimit për parandalimin dhe zgjidhjen e konflikteve ku janë përfshirë fëmijë.</t>
  </si>
  <si>
    <t>1.2.1 Promovimi i programeve të drejtësisë restauruese dhe ndërmjetësimin në shkolla dhe në komunitet.</t>
  </si>
  <si>
    <t>1.2.2. Zbatimi i programeve të drejtësisë restauruese dhe ndërmjetësimin në shkolla dhe në komunitet.</t>
  </si>
  <si>
    <t xml:space="preserve">
MAS, ZVAP, Shkollat, OSHC/ Partnerë Vendas/Ndërkombëtarë
</t>
  </si>
  <si>
    <t>Qëllimi i Politikës 2: Një kuadër ligjor, institucional dhe me profesionistë që mundësojnë një drejtësi miqësore për çdo fëmijë.</t>
  </si>
  <si>
    <t>2.1 Objektivi Specifik: Kuadri ligjor dhe politikat institucionale garantojnë akses te një drejtësi miqësore për çdo fëmijë.</t>
  </si>
  <si>
    <t>2.1.1 Vlerësimi dhe përmirësimi i legjislacionit në fushën civile, familjare, administrative lidhur me garantimin e të drejtave të fëmijës në përputhje me standardet ndërkombëtare.</t>
  </si>
  <si>
    <t>KLGJ, KLP, DHKA, Kuvendi, DPP, gjyqtarët e seksioneve për të miturit, OSHC, partnerë vendas/ndërkombëtarë, ekspertë nga institucione akademike</t>
  </si>
  <si>
    <t>2.1.2 Përmirësimi i legjislacionit në fushën penale lidhur me të drejtat e fëmijës në përputhje me standardet ndëkombëtare dhe legjislacionin e BE-së.</t>
  </si>
  <si>
    <t>2.1.3  Krijimi i praktikave të mira për mbrojtjen e fëmijës dhe marrjen e masave të përkohshme të mbrojtjes së fëmijës në rastet e gjykimeve familjare, veçanërisht në rastet e kujdestarisë, detyrimi për ushqim, caktimit të përgjegjësisë prindërore, zgjidhjes së martesës të prindërve ose kur fëmija është viktimë e dhunës në familje ose formave të tjera të abuzimit.</t>
  </si>
  <si>
    <t xml:space="preserve"> DPP, NJMF, KLGJ, DHKA, OSHC, partnerë vendas/ndërkombëtarë, ekspertë</t>
  </si>
  <si>
    <t>2.1.4 Rekomandime miqësore për gjykatat nga Avokati i Popullit dhe Komisioneri për Mbrojtjen nga Diskriminimi në çështjet që janë në interes të fëmijës.</t>
  </si>
  <si>
    <t>2.1.5 Ngritja dhe funksionimi i rrjetit të gjyqtarëve dhe prokurorëve që punojnë në seksione/ çështjet për të mitur me qëllim shkëmbimin e përvojave pozitive dhe për të diskutuar problematikat e hasura në praktikë.</t>
  </si>
  <si>
    <t>2.1.6  Evidentimi dhe promovimi i praktikave më të mira të çështjeve gjyqësore për të miturit.</t>
  </si>
  <si>
    <t>2.1.7  Përditësimi i udhëzimeve të miratuara nga Prokurori i Përgjithshëm në lidhje me hetimin e çështjeve të të miturve  dhe trajtimin e fëmijëve viktima.</t>
  </si>
  <si>
    <t>2.1.8 Rishikimi i Kodit të Transmetimit për Mediat Audiovizive në lidhje me zgjerimin e programeve informuese dhe ndërgjegjësuese për të drejtat e fëmijës në kontakt/ konflikt me ligjin, parashikimin e parimeve dhe rregullave për parandalimin e shkeljes së të drejtave të çdo fëmije, përfshirë të drejtat e fëmijës në kontakt/ konflikt me ligjin.</t>
  </si>
  <si>
    <t>Këshilli i ankesave, ekspertë, OSHC, partnerë vendas/ndërkombëtarë</t>
  </si>
  <si>
    <t>2.1.9 Ndërmarrja e nismës ligjore për të adresuar parandalimin e cënimit të të drejtave të fëmijës në kontakt/konflikt me ligjin në median online.</t>
  </si>
  <si>
    <t>2.1.10 Hartimi i një udhëzuesi i cili përcakton qartësisht definicionin e interesit më të lartë të fëmijëve.</t>
  </si>
  <si>
    <t>Objektivi specifik 2.2: Koordinimi dhe bashkërendimi mes institucioneve me qëllim forcimin e kapaciteteve të profesionistëve që punojnë me dhe për fëmijët.</t>
  </si>
  <si>
    <t>2.2.1 Vlerësimi dhe përditësimi i programeve të formimit fillestar dhe formimit vazhdues nga secili institucion që punon me ose për fëmijët duke specifikuar trajnimet sipas fushave të përcaktuara në KDPM (neni 26 KDPM) dhe bërja transparente e tyre në faqen zyrtare të institucionit.</t>
  </si>
  <si>
    <t>2.2.2 Krijimi/përditësimi i regjistrave të profesionistëve të trajnuar/specializuar në të drejtat e fëmijës dhe sistemin e drejtësisë miqësore për fëmijët nga çdo organ që administron sistemin e drejtësisë ose e mbeshtet atë dhe profesionistëve në kontakt me fëmijën (në zbatim të nenit 32 pika të KDPM dhe neneve 25-31 të KDPM).</t>
  </si>
  <si>
    <t xml:space="preserve">  Partnerë vendas/ndërkombëtare</t>
  </si>
  <si>
    <t>DPPSH, PP</t>
  </si>
  <si>
    <t>OSHC, Eksprtë, Partnerë vendas/ndërkombëtare</t>
  </si>
  <si>
    <t>2.2.6 Forcimi i kapaciteteve të psikologëve ndihmës në pyetjet për fëmijët dhe formulimin e tyre.</t>
  </si>
  <si>
    <t>2.2.8 Fuqizimi i kapaciteteve të mjaftueshme të Njësive për Mbrojtjen e Fëmijëve dhe grupeve teknike ndërsektoriale (GTN) në bashkitë (Tiranë, Durrës, Shkodër, Kukës, Dibër, Vlorë, Elbasan.)  dhe e përfshirja e tyre në trajnimet e grupeve shumëdisiplinore.</t>
  </si>
  <si>
    <t>Bashkitë, UP, SHM.</t>
  </si>
  <si>
    <t>2.2.9 Publikimi në faqet zyrtare të institucioneve përkatëse të botimeve të përgatitura dhe shpërndarja tek profesionistët.</t>
  </si>
  <si>
    <t>Objektivi specifik 2.3: Forcimi i rolit koordinues të Ministrisë së Drejtësisë për çështjet që lidhen me fëmijët dhe mbledhja, përpunimi dhe publikimi i statistikave për çështjet civile, familjare, administrative dhe penale ku fëmijët janë pjesë ose vendimmarrja ndikon te fëmijët, bazuar në standardet ndërkombëtare të miratuara në fushë.</t>
  </si>
  <si>
    <t>2.3.1 Forcimi i rolit koordinues të stafit të Ministrisë së Drejtësisë që punon me çështje që lidhen me dhe për të miturit.</t>
  </si>
  <si>
    <t>Të gjithë institucionet që punojnë me dhe për fëmijët, Ekspertë, Partnerë vendas/ndërkombëtarë</t>
  </si>
  <si>
    <t>2.3.2 Përmirësimi i statistikave për çështjet civile, familjare, administrative dhe penale ku fëmijët janë pjesë ose vendimmarrja ndikon tek fëmijët.</t>
  </si>
  <si>
    <t>Qëllimi i Politikës  3. Garantimi i qasjes në çdo kohë në drejtësinë miqësore për çdo fëmijë.</t>
  </si>
  <si>
    <t>3.1 Objektivi Specifik: Qasje për çdo fëmijë në ndihmën juridike të ofruar nga profesionistë të trajnuar dhe informacioni me gjuhë miqësore për çdo fëmijë.</t>
  </si>
  <si>
    <t>3.1.1 Fuqizimi i kapaciteteve të ndihmës juridike parësore/dytësore falas për çdo fëmijë me fokus të veçantë fëmijët viktimë dhe dëshmitarë të veprave penale fëmijët viktima dhe dëshmitarë në procese familjare, civile, ose që ndikohen nga vendimmarrja e gjykatave në zonat ku ky shërbim është ngritur.</t>
  </si>
  <si>
    <t>MD, DNJF, QNL, OSHC të licensuara</t>
  </si>
  <si>
    <t>3.1.2 Përcaktimi në listën e avokatëve që ofrojnë ndihmë juridike dytësore, të avokatëve të specializuar në të drejtat e fëmijës dhe drejtësinë miqësore për fëmijët dhe bërja publike e listës në faqen zyrtare të Dhomës Kombëtare të Avokatisë dhe në prokurori dhe gjykata.</t>
  </si>
  <si>
    <t>3.2.1 Përmirësimi i shërbimeve për fëmijët në kontakt/konflikt me ligjin të ofruara në mjedise miqësore në komisiaritet e policisë.</t>
  </si>
  <si>
    <t>3.2.2 Përmirësimi i shërbimeve për fëmijët në kontakt/konflikt me ligjin të ofruara në mjedise miqësore në gjykatat e krijuara sipas hartës gjyqësore të miratuara.</t>
  </si>
  <si>
    <t>3.2.3 Përmirësimi i shërbimeve për fëmijët në kontakt/konflikt me ligjin të ofruara në mjedise miqësore në prokuroritë e krijuara  nga harta gjyqësore e  miratuar.</t>
  </si>
  <si>
    <t>3.3 Objektivi Specifik: Shërbime mbështetëse të standartizuara, të arritshme për çdo fëmijë.</t>
  </si>
  <si>
    <t>3.3.1 Plotësimi me burimet e nevojshme njerëzore (avokatë, psikologë asistues, punonjës socialë të specializuar, mjekë e infermierë ligjorë etj) dhe të trajnuar për të ofruar shërbime të drejtësisë miqësore për fëmijët tek instituciocnet që punojnë me dhe për fëmijën.</t>
  </si>
  <si>
    <t xml:space="preserve">DHKA,  DNJF, UP, UPS, NJMF, IML
</t>
  </si>
  <si>
    <t>3.3.2 Krijimi i një grupi psikologësh dhe punonjësish social të specializuar si pjesë e strukturës së policisë, prokurorisë dhe gjykatës që asistojnë fëmijën në çdo proces ku fëmija merr pjesë.</t>
  </si>
  <si>
    <t xml:space="preserve"> KLGJ, KLP, PP, DPPSH, UP, UPS</t>
  </si>
  <si>
    <t>3.3.3 Hartimi i një programi për shpërblimin e dëmit shkaktuar fëmijës viktimë, nga autori i veprës penale ose shteti.</t>
  </si>
  <si>
    <t xml:space="preserve">Qëllimi i Politikës 4. Drejtësi penale që mundëson parandalimin e ripërfshirjes së fëmijës në kryerjen e veprave penale, rishoqërizimin dhe riintegrimin e fëmijëve në kontakt/konflikt me ligjin. </t>
  </si>
  <si>
    <t>Objektivi specifik 4.1: Zgjerimi i mundësive të mbikqyrjes së fëmijëve në konflikt me ligjin, përmes shmangies nga ndjekja penale/dënimi.</t>
  </si>
  <si>
    <t>4.1.2 Konsolidimi i praktikave të mira në lidhje me zbatimin e kërkesave të KDPM për hartimin e raportit të vlerësimit të rrethanave individuale, familjare, shëndetësore, sociale, etj të të miturit në konflikt me ligjin nga eksperti ose grupi ekspertëve ose Shërbimit i Provës (kërkesë e nenit neni 22&amp;3 të KDPM) ose Shërbimi i Provës (kërkesë e nenit 47 i KDPM).</t>
  </si>
  <si>
    <t>4.1.3 Vlerësimi një herë në vit i efektivitetit të zbatimit të standarteve të unifikuar, të hartimit të raportit dhe marrjes së mendimit të Njesisë për Mbrojtjen e Drejtave të Fëmijës në lidhje me përgatitjen e vlerësimit individual të fëmijës (Bazuar në nenin 47&amp;9 i KDPM).</t>
  </si>
  <si>
    <t>4.1.4 Forcimi i kapaciteteve të gjyqtarëve dhe prokurorëve në kuadër të zbatimit të masave alternative të mundshme për shmangien nga ndjekja penale dhe referimi në programet e drejtësisë restauruese dhe ndërmjetësimin.</t>
  </si>
  <si>
    <t>4.2 Objektivi Specifik: Programe të drejtësisë restauruese dhe të ndërmjetësimit  të mundësuara për fëmijën në konflikt me ligjin ose viktimë e krimit, në përputhje me interesin më të lartë të fëmijës.</t>
  </si>
  <si>
    <t>4.2.1 Krijimi dhe konsolidimi i strukturave përgjegjëse të dedikuara për fëmijët në polici, gjykata dhe prokurori që janë njohës të drejtësisë restauruese dhe ndërmjetësimit në qarqet të caktuara. (Tiranë, Durrës, Elbasan, Shkodër dhe Vlorë).</t>
  </si>
  <si>
    <t>4.2.2 Plotësimi i dhomave vendore të ndërmjetësuesve me ndërmjetësues të trajnuar/specializuar për shërbime miqësore për fëmijët.</t>
  </si>
  <si>
    <t>4.2.3 Nxitja, aplikimi dhe zbatimi i masave të tjera alternative të mundshme për shmangien nga ndjekja penale që burojnë nga neni 63 dhe 68 të KDPM.</t>
  </si>
  <si>
    <t>4.3 Objektivi Specifik: Struktura mbikëqyrëse që garantojnë trajtimin miqësor, rishoqërizimin, rehabilitimin e fëmijës në konflikt me ligjin.</t>
  </si>
  <si>
    <t>4.3.2 Fuqizimi i programeve të formimit profesional, edukuese, ripërtëritëse, rehabilituese dhe rintegruese për fëmijët në institucionin e ekzekutimit të dënimit me burgim në Kavajë.</t>
  </si>
  <si>
    <t>4.3.3 Fuqizimi i mekanizmit të sistemit të referimit për ri-integrim në shoqëri të të rinjve në konflikt me ligjin, në bashkëpunim me institucione shtetërore përgjegjëse për arsimin, formimin profesional e punësimin, shëndetësinë dhe përkrahjen sociale, bashkitë, shoqërinë civile, komunitetin e biznesit dhe familjen.</t>
  </si>
  <si>
    <t>4.3.5 Fuqizimi i bashkëpunimit mes Shërbimit të Provës, organeve të qeversisjes vendore në njësinë administrative, QPKMR, NJMF,  dhe IEVP për riintegrimin e te miturit.</t>
  </si>
  <si>
    <t>Fuqizimi i bashkëpunimit mes Shërbimit të Provës dhe IEVP për zbatimin e masave alternative të dënimit me burgim dhe hartimin e një raporti vlerësimi individual të të miturit.</t>
  </si>
  <si>
    <t>4.3.7 Vlerësimi periodik i recedivizmit tek fëmijët dhe të rinjtë (18-21 vjeç) dhe përgatitja e një raporti me masa konkrete për parandalimin e kriminalitetit dhe uljen e recidivizimit.</t>
  </si>
  <si>
    <t>4.4 Objektivi Specifik: Qendra e Parandalimit të Krimeve të të Miturve dhe të Rinjve ka kapacitetet e duhura në fushën e parandalimit të ripërfshirjes së të miturit në kryerjen e veprave  penale.</t>
  </si>
  <si>
    <t>4.4.1 Fuqizimi i kapaciteteve të QPKMR mes trajnimeve në lidhje me zbatimit e dy programeve:
a) mbështetja e të miturit pas lirimit me kusht; b) mbikëqyrja pas kryerjes së dënimit si dhe teknikat e komunikimit.</t>
  </si>
  <si>
    <t>4.4.2 Vlerësimi i nevojave për ndërhyrje në legjislacion dhe përcaktimi i rolit dhe përgjegjësive të QPKMR për çështje të përdorimit apo aksesimit të të dhënave në Sistemin e Integruar të të Dhënave të Drejtësisë Penale për të Mitur.</t>
  </si>
  <si>
    <t>Plani Veprimit për Strategjinë ndërsektoriale të Drejtësisë për të Mitur
 2022-2026</t>
  </si>
  <si>
    <t xml:space="preserve">AMA, Këshilli i Ankesave, Ofruesit e shërbimeve të medias audiovizive
</t>
  </si>
  <si>
    <t xml:space="preserve">Grupimet e tjera të fëmijëve, Partnerë </t>
  </si>
  <si>
    <t>01110 Veprimtaria e KLP (35), 01110 Planifikimi, Menaxhimi dhe Administrimi (KLGJ), 09820 Veprimtaria Arsimore</t>
  </si>
  <si>
    <t>DAP,  ekspertë, Partnerë vendas/ndërkombëtarë</t>
  </si>
  <si>
    <t>OSHC, DHKN, UP, Partnerë Vendas/Ndërkombëtarë</t>
  </si>
  <si>
    <t>OSHC, Partnerë vendas/ndërkombëtarë</t>
  </si>
  <si>
    <t>KLGJ, Gjykatat, Partnerë vendas/ndërkombëtarë</t>
  </si>
  <si>
    <t>PP/Prokuroritë e rretheve</t>
  </si>
  <si>
    <t>KLP, OSHC, Partnerë vendas/ndërkombëtarë</t>
  </si>
  <si>
    <t>Prokuroritë, Gjykatat, Drejtoritë e Policisë, Ekspertë të pavarur,/ Partnerë vendas/ndërkombëtarë</t>
  </si>
  <si>
    <t>MFE, Kuvendi Shqipërisë, Partnerë vendas/ndërkombëtarë, OSHC</t>
  </si>
  <si>
    <t xml:space="preserve">Gjykata, Prokurori, SHP, DHKN, OSHC, Partnerë ndërkombëtarë. </t>
  </si>
  <si>
    <t>MD, Partnerë ndërkombëtarë</t>
  </si>
  <si>
    <t>Çdo institucion përgjegjës për integrimin e fëmijës në shoqëri</t>
  </si>
  <si>
    <t>DAP, MFE, ekspertë të pavarur, partnerë ndërkombëtarë</t>
  </si>
  <si>
    <t>Bashkitë, NJMF, Drejtoritë arsimore vendore, Drejtoritë Rajonale të Formimit profesional</t>
  </si>
  <si>
    <t>SHP, ekspertë, OSHC, partnerë ndërkombëtarë</t>
  </si>
  <si>
    <t>Institucionet që punojnë me qëllim rehabilitimin, riintegrimin e fëmijëve nëkonflikt me ligjin</t>
  </si>
  <si>
    <t>MB, DPPSH, ekspertë/, OSHC, Partnerë Ndërkombëtare, Institucionet përdoruese të sistemit sipas VKM 149 datë 20.03.2019, e ndryshuar.</t>
  </si>
  <si>
    <t xml:space="preserve"> DPP, NJMF, KLGJ, DHKA, OSHC, partnerë vendas/ ndërkombëtarë, ekspertë</t>
  </si>
  <si>
    <t>Objektivi specifik 1.1:  Informim/edukim/ndërgjegjësim në qarqet e targetuara për parandalimin e veprave penale ndaj fëmijëve dhe të kryera prej tyre dhe qasja në drejtësinë miqësore në çdo kohë për çdo fëmijë.</t>
  </si>
  <si>
    <t>MAS,AP,MSHFR,MSHMS,DPPSH, KMD,KDIMDHP</t>
  </si>
  <si>
    <t>Objektivi Specifik 2.1: Kuadri ligjor dhe politikat institucionale garantojnë akses te një drejtësi miqësore për çdo fëmijë.</t>
  </si>
  <si>
    <t>Objektivi Specifik 3.1: Qasje për çdo fëmijë në ndihmën juridike të ofruar nga profesionistë të trajnuar dhe informacioni me gjuhë miqësore për çdo fëmijë.</t>
  </si>
  <si>
    <t>Objektivi Specifik 3.2: Shërbime të drejtësisë miqësore për çdo fëmijë të ofruara në mjedise të aksesueshme për ta.</t>
  </si>
  <si>
    <t>MD, DHKA,DNJF,UP,UPS
NJMF/ IML,KLGJ/KLP/ PP/ DPPSH/UP/UPS</t>
  </si>
  <si>
    <t>Objektivi Specifik 3.3: Shërbime mbështetëse të standartizuara të arritshme për çdo fëmijë.</t>
  </si>
  <si>
    <t>MFE/ Kuvendi Shqipërisë/ Partnerë Vendas, Ndërkombëtarë, OSHC</t>
  </si>
  <si>
    <t>Qëllimi i Politikës 4. Drejtësi penale që mundëson parandalimin e ripërfshirjes së fëmijës në kryerjen e veprave penale, rishoqërizimin dhe riintegrimit e fëmijëve në kontakt/konflikt me ligjin.</t>
  </si>
  <si>
    <t>Objektivi Specifik 4.2: Programe të drejtësisë restauruese dhe të ndërmjetësimit  të mundësuara për fëmijën në konflikt me ligjin ose viktimë e krimit, në përputhje me interesin më të lartë të fëmijës.</t>
  </si>
  <si>
    <t>Objektivi Specifik 4.3: Struktura mbikëqyrëse që garantojnë trajtimin miqësor, rishoqërizimin, rehabilitimin e fëmijës në konflikt me ligjin.</t>
  </si>
  <si>
    <t>Objektivi Specifik 4.4: Qendra e Parandalimit të Krimeve të të Miturve dhe të Rinjve ka kapacitetet e duhura në fushën e parandalimit të ripërfshirjes së të miturit në kryerjen e veprave  penale.</t>
  </si>
  <si>
    <t>4.1.1 Përmirësimi i informimit me një gjuhë miqësore për  çdo fëmijë lidhur me të drejtat dhe detyrimet që burojnë nga zbatimi i alternativa e shmangies nga ndjekja penale/dënimi.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</si>
</sst>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_(* \(#,##0\);_(* &quot;-&quot;_);_(@_)"/>
    <numFmt numFmtId="43" formatCode="_(* #,##0.00_);_(* \(#,##0.00\);_(* &quot;-&quot;??_);_(@_)"/>
    <numFmt numFmtId="164" formatCode="_-* #,##0.00_-;\-* #,##0.00_-;_-* &quot;-&quot;??_-;_-@_-"/>
    <numFmt numFmtId="165" formatCode="_(* #,##0_);_(* \(#,##0\);_(* &quot;-&quot;??_);_(@_)"/>
    <numFmt numFmtId="166" formatCode="0.0%"/>
  </numFmts>
  <fonts count="47" x14ac:knownFonts="1">
    <font>
      <sz val="11"/>
      <color theme="1"/>
      <name val="Calibri"/>
      <family val="2"/>
      <scheme val="minor"/>
    </font>
    <font>
      <sz val="10"/>
      <name val="Arial"/>
      <family val="2"/>
      <charset val="238"/>
    </font>
    <font>
      <sz val="10"/>
      <name val="Arial"/>
      <family val="2"/>
    </font>
    <font>
      <sz val="8"/>
      <name val="Calibri"/>
      <family val="2"/>
    </font>
    <font>
      <sz val="11"/>
      <color theme="1"/>
      <name val="Calibri"/>
      <family val="2"/>
      <scheme val="minor"/>
    </font>
    <font>
      <sz val="11"/>
      <color theme="0"/>
      <name val="Calibri"/>
      <family val="2"/>
      <scheme val="minor"/>
    </font>
    <font>
      <sz val="12"/>
      <color theme="1"/>
      <name val="Calibri"/>
      <family val="2"/>
      <scheme val="minor"/>
    </font>
    <font>
      <b/>
      <sz val="11"/>
      <color theme="1"/>
      <name val="Calibri"/>
      <family val="2"/>
      <scheme val="minor"/>
    </font>
    <font>
      <sz val="12"/>
      <color rgb="FF000000"/>
      <name val="Times New Roman"/>
      <family val="1"/>
    </font>
    <font>
      <b/>
      <sz val="12"/>
      <color rgb="FF000000"/>
      <name val="Times New Roman"/>
      <family val="1"/>
    </font>
    <font>
      <sz val="12"/>
      <color theme="1"/>
      <name val="Times New Roman"/>
      <family val="1"/>
    </font>
    <font>
      <b/>
      <sz val="9"/>
      <color theme="1"/>
      <name val="Times New Roman"/>
      <family val="1"/>
    </font>
    <font>
      <sz val="9"/>
      <color theme="1"/>
      <name val="Times New Roman"/>
      <family val="1"/>
    </font>
    <font>
      <b/>
      <sz val="9"/>
      <color rgb="FF000000"/>
      <name val="Times New Roman"/>
      <family val="1"/>
    </font>
    <font>
      <b/>
      <sz val="11"/>
      <color rgb="FFFF0000"/>
      <name val="Calibri"/>
      <family val="2"/>
      <scheme val="minor"/>
    </font>
    <font>
      <sz val="9"/>
      <color theme="1"/>
      <name val="Arial"/>
      <family val="2"/>
    </font>
    <font>
      <sz val="9"/>
      <color rgb="FF000000"/>
      <name val="Arial"/>
      <family val="2"/>
    </font>
    <font>
      <b/>
      <sz val="9"/>
      <color rgb="FF000000"/>
      <name val="Arial"/>
      <family val="2"/>
    </font>
    <font>
      <b/>
      <sz val="9"/>
      <color theme="1"/>
      <name val="Arial"/>
      <family val="2"/>
    </font>
    <font>
      <b/>
      <i/>
      <sz val="9"/>
      <color rgb="FFFF0000"/>
      <name val="Arial"/>
      <family val="2"/>
    </font>
    <font>
      <b/>
      <sz val="9"/>
      <color rgb="FFFFFFFF"/>
      <name val="Arial"/>
      <family val="2"/>
    </font>
    <font>
      <b/>
      <i/>
      <sz val="9"/>
      <color rgb="FF000000"/>
      <name val="Arial"/>
      <family val="2"/>
    </font>
    <font>
      <b/>
      <sz val="14"/>
      <color rgb="FF0070C0"/>
      <name val="Calibri"/>
      <family val="2"/>
      <scheme val="minor"/>
    </font>
    <font>
      <b/>
      <sz val="11"/>
      <color theme="1"/>
      <name val="Arial"/>
      <family val="2"/>
    </font>
    <font>
      <b/>
      <i/>
      <sz val="9"/>
      <color theme="1"/>
      <name val="Arial"/>
      <family val="2"/>
    </font>
    <font>
      <b/>
      <sz val="12"/>
      <color theme="1"/>
      <name val="Times New Roman"/>
      <family val="1"/>
    </font>
    <font>
      <b/>
      <sz val="12"/>
      <color indexed="10"/>
      <name val="Times New Roman"/>
      <family val="1"/>
    </font>
    <font>
      <b/>
      <sz val="12"/>
      <color rgb="FFFF0000"/>
      <name val="Times New Roman"/>
      <family val="1"/>
    </font>
    <font>
      <sz val="11"/>
      <name val="Calibri"/>
      <family val="2"/>
      <scheme val="minor"/>
    </font>
    <font>
      <b/>
      <sz val="12"/>
      <name val="Times New Roman"/>
      <family val="1"/>
    </font>
    <font>
      <b/>
      <sz val="14"/>
      <color theme="8"/>
      <name val="Times New Roman"/>
      <family val="1"/>
    </font>
    <font>
      <sz val="8"/>
      <color rgb="FF000000"/>
      <name val="Arial"/>
      <family val="2"/>
    </font>
    <font>
      <b/>
      <sz val="14"/>
      <color theme="8" tint="-0.249977111117893"/>
      <name val="Times New Roman"/>
      <family val="1"/>
    </font>
    <font>
      <sz val="14"/>
      <color theme="8" tint="-0.249977111117893"/>
      <name val="Times New Roman"/>
      <family val="1"/>
    </font>
    <font>
      <b/>
      <sz val="12"/>
      <color indexed="8"/>
      <name val="Times New Roman"/>
      <family val="1"/>
    </font>
    <font>
      <sz val="12"/>
      <color indexed="8"/>
      <name val="Times New Roman"/>
      <family val="1"/>
    </font>
    <font>
      <sz val="14"/>
      <color theme="8"/>
      <name val="Times New Roman"/>
      <family val="1"/>
    </font>
    <font>
      <sz val="11"/>
      <color theme="0"/>
      <name val="Calibri"/>
      <family val="2"/>
    </font>
    <font>
      <sz val="5.5"/>
      <color theme="0"/>
      <name val="Calibri"/>
      <family val="2"/>
    </font>
    <font>
      <sz val="10"/>
      <color theme="1"/>
      <name val="Times New Roman"/>
      <family val="1"/>
    </font>
    <font>
      <b/>
      <sz val="12"/>
      <color rgb="FF000000"/>
      <name val="Calibri"/>
      <family val="2"/>
    </font>
    <font>
      <sz val="10"/>
      <color rgb="FFFF0000"/>
      <name val="Times New Roman"/>
      <family val="1"/>
    </font>
    <font>
      <b/>
      <sz val="10"/>
      <color theme="1"/>
      <name val="Times New Roman"/>
      <family val="1"/>
    </font>
    <font>
      <b/>
      <i/>
      <sz val="12"/>
      <color indexed="30"/>
      <name val="Times New Roman"/>
      <family val="1"/>
    </font>
    <font>
      <sz val="12"/>
      <color rgb="FFFF0000"/>
      <name val="Times New Roman"/>
      <family val="1"/>
    </font>
    <font>
      <sz val="12"/>
      <name val="Times New Roman"/>
      <family val="1"/>
    </font>
    <font>
      <b/>
      <i/>
      <sz val="12"/>
      <color rgb="FF0070C0"/>
      <name val="Times New Roman"/>
      <family val="1"/>
    </font>
  </fonts>
  <fills count="15">
    <fill>
      <patternFill patternType="none"/>
    </fill>
    <fill>
      <patternFill patternType="gray125"/>
    </fill>
    <fill>
      <patternFill patternType="solid">
        <fgColor theme="5"/>
      </patternFill>
    </fill>
    <fill>
      <patternFill patternType="solid">
        <fgColor theme="8"/>
      </patternFill>
    </fill>
    <fill>
      <patternFill patternType="solid">
        <fgColor theme="9"/>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4472C4"/>
        <bgColor indexed="64"/>
      </patternFill>
    </fill>
    <fill>
      <patternFill patternType="solid">
        <fgColor rgb="FFD9E2F3"/>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2" tint="-9.9978637043366805E-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style="medium">
        <color rgb="FF4472C4"/>
      </bottom>
      <diagonal/>
    </border>
    <border>
      <left/>
      <right style="medium">
        <color indexed="64"/>
      </right>
      <top/>
      <bottom style="medium">
        <color rgb="FF8EAADB"/>
      </bottom>
      <diagonal/>
    </border>
    <border>
      <left style="medium">
        <color indexed="64"/>
      </left>
      <right style="medium">
        <color rgb="FF8EAADB"/>
      </right>
      <top/>
      <bottom/>
      <diagonal/>
    </border>
    <border>
      <left style="medium">
        <color indexed="64"/>
      </left>
      <right style="medium">
        <color rgb="FF8EAADB"/>
      </right>
      <top/>
      <bottom style="medium">
        <color indexed="64"/>
      </bottom>
      <diagonal/>
    </border>
    <border>
      <left style="medium">
        <color rgb="FF8EAADB"/>
      </left>
      <right style="medium">
        <color rgb="FF8EAADB"/>
      </right>
      <top/>
      <bottom style="medium">
        <color indexed="64"/>
      </bottom>
      <diagonal/>
    </border>
    <border>
      <left style="medium">
        <color rgb="FF8EAADB"/>
      </left>
      <right style="medium">
        <color indexed="64"/>
      </right>
      <top style="medium">
        <color rgb="FF8EAADB"/>
      </top>
      <bottom/>
      <diagonal/>
    </border>
    <border>
      <left style="medium">
        <color rgb="FF8EAADB"/>
      </left>
      <right style="medium">
        <color indexed="64"/>
      </right>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thin">
        <color indexed="64"/>
      </bottom>
      <diagonal/>
    </border>
    <border>
      <left/>
      <right style="medium">
        <color indexed="64"/>
      </right>
      <top style="medium">
        <color rgb="FF4472C4"/>
      </top>
      <bottom/>
      <diagonal/>
    </border>
    <border>
      <left style="medium">
        <color rgb="FF8EAADB"/>
      </left>
      <right style="medium">
        <color rgb="FF8EAADB"/>
      </right>
      <top/>
      <bottom/>
      <diagonal/>
    </border>
  </borders>
  <cellStyleXfs count="15">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43" fontId="4" fillId="0" borderId="0" applyFont="0" applyFill="0" applyBorder="0" applyAlignment="0" applyProtection="0"/>
    <xf numFmtId="43" fontId="2" fillId="0" borderId="0" applyFont="0" applyFill="0" applyBorder="0" applyAlignment="0" applyProtection="0"/>
    <xf numFmtId="164" fontId="4" fillId="0" borderId="0" applyFont="0" applyFill="0" applyBorder="0" applyAlignment="0" applyProtection="0"/>
    <xf numFmtId="0" fontId="2" fillId="0" borderId="0"/>
    <xf numFmtId="0" fontId="2" fillId="0" borderId="0"/>
    <xf numFmtId="0" fontId="2" fillId="0" borderId="0"/>
    <xf numFmtId="0" fontId="4" fillId="0" borderId="0"/>
    <xf numFmtId="0" fontId="6" fillId="0" borderId="0"/>
    <xf numFmtId="0" fontId="1" fillId="0" borderId="0"/>
    <xf numFmtId="0" fontId="2" fillId="0" borderId="0"/>
    <xf numFmtId="9" fontId="4" fillId="0" borderId="0" applyFont="0" applyFill="0" applyBorder="0" applyAlignment="0" applyProtection="0"/>
  </cellStyleXfs>
  <cellXfs count="406">
    <xf numFmtId="0" fontId="0" fillId="0" borderId="0" xfId="0"/>
    <xf numFmtId="0" fontId="8" fillId="0" borderId="1" xfId="0" applyFont="1" applyBorder="1" applyAlignment="1">
      <alignment horizontal="center" vertical="center" wrapText="1"/>
    </xf>
    <xf numFmtId="3" fontId="7" fillId="5" borderId="0" xfId="0" applyNumberFormat="1" applyFont="1" applyFill="1"/>
    <xf numFmtId="3" fontId="7" fillId="6" borderId="0" xfId="0" applyNumberFormat="1" applyFont="1" applyFill="1"/>
    <xf numFmtId="0" fontId="9" fillId="5" borderId="0" xfId="0" applyFont="1" applyFill="1" applyAlignment="1">
      <alignment horizontal="center" vertical="center" wrapText="1"/>
    </xf>
    <xf numFmtId="0" fontId="11" fillId="0" borderId="0" xfId="0" applyFont="1"/>
    <xf numFmtId="0" fontId="12" fillId="0" borderId="0" xfId="0" applyFont="1"/>
    <xf numFmtId="0" fontId="12" fillId="0" borderId="0" xfId="0" applyFont="1" applyAlignment="1">
      <alignment horizontal="center"/>
    </xf>
    <xf numFmtId="3" fontId="9" fillId="0" borderId="12" xfId="0" applyNumberFormat="1" applyFont="1" applyBorder="1" applyAlignment="1">
      <alignment horizontal="center" vertical="center" wrapText="1"/>
    </xf>
    <xf numFmtId="3" fontId="9" fillId="0" borderId="13" xfId="0" applyNumberFormat="1" applyFont="1" applyBorder="1" applyAlignment="1">
      <alignment horizontal="center" vertical="center" wrapText="1"/>
    </xf>
    <xf numFmtId="3" fontId="8" fillId="0" borderId="1" xfId="0" applyNumberFormat="1" applyFont="1" applyBorder="1" applyAlignment="1">
      <alignment horizontal="center" vertical="center" wrapText="1"/>
    </xf>
    <xf numFmtId="3" fontId="8" fillId="0" borderId="1" xfId="4" applyNumberFormat="1" applyFont="1" applyFill="1" applyBorder="1" applyAlignment="1">
      <alignment horizontal="center" vertical="center" wrapText="1"/>
    </xf>
    <xf numFmtId="3" fontId="12" fillId="0" borderId="0" xfId="0" applyNumberFormat="1" applyFont="1" applyAlignment="1">
      <alignment horizontal="center" vertical="center"/>
    </xf>
    <xf numFmtId="3" fontId="0" fillId="0" borderId="0" xfId="0" applyNumberFormat="1" applyAlignment="1">
      <alignment horizontal="center" vertical="center"/>
    </xf>
    <xf numFmtId="3" fontId="0" fillId="0" borderId="18" xfId="0" applyNumberFormat="1" applyBorder="1" applyAlignment="1">
      <alignment horizontal="center" vertical="center"/>
    </xf>
    <xf numFmtId="3" fontId="4" fillId="0" borderId="0" xfId="14" applyNumberFormat="1" applyFont="1" applyAlignment="1">
      <alignment horizontal="center" vertical="center"/>
    </xf>
    <xf numFmtId="3" fontId="12" fillId="0" borderId="0" xfId="4" applyNumberFormat="1" applyFont="1" applyFill="1" applyBorder="1" applyAlignment="1">
      <alignment horizontal="center" vertical="center"/>
    </xf>
    <xf numFmtId="3" fontId="12" fillId="0" borderId="0" xfId="0" applyNumberFormat="1" applyFont="1"/>
    <xf numFmtId="0" fontId="11" fillId="0" borderId="0" xfId="0" applyFont="1" applyAlignment="1">
      <alignment horizontal="center"/>
    </xf>
    <xf numFmtId="3" fontId="5" fillId="3" borderId="1" xfId="2" applyNumberFormat="1" applyBorder="1" applyAlignment="1">
      <alignment horizontal="center" vertical="center" wrapText="1"/>
    </xf>
    <xf numFmtId="3" fontId="5" fillId="3" borderId="1" xfId="2" applyNumberFormat="1" applyBorder="1" applyAlignment="1">
      <alignment horizontal="center" vertical="center"/>
    </xf>
    <xf numFmtId="3" fontId="5" fillId="4" borderId="1" xfId="3" applyNumberFormat="1" applyBorder="1" applyAlignment="1">
      <alignment horizontal="center" vertical="center"/>
    </xf>
    <xf numFmtId="3" fontId="5" fillId="2" borderId="1" xfId="1" applyNumberFormat="1" applyBorder="1" applyAlignment="1">
      <alignment horizontal="center" vertical="center"/>
    </xf>
    <xf numFmtId="3" fontId="0" fillId="0" borderId="0" xfId="0" applyNumberFormat="1"/>
    <xf numFmtId="3" fontId="14" fillId="0" borderId="0" xfId="0" applyNumberFormat="1" applyFont="1" applyAlignment="1">
      <alignment horizontal="center" vertical="center"/>
    </xf>
    <xf numFmtId="0" fontId="20" fillId="9" borderId="33" xfId="0" applyFont="1" applyFill="1" applyBorder="1" applyAlignment="1">
      <alignment horizontal="center" vertical="center" wrapText="1"/>
    </xf>
    <xf numFmtId="0" fontId="20" fillId="9" borderId="17" xfId="0" applyFont="1" applyFill="1" applyBorder="1" applyAlignment="1">
      <alignment horizontal="center" vertical="center" wrapText="1"/>
    </xf>
    <xf numFmtId="0" fontId="0" fillId="9" borderId="35" xfId="0" applyFill="1" applyBorder="1" applyAlignment="1">
      <alignment vertical="center" wrapText="1"/>
    </xf>
    <xf numFmtId="0" fontId="18" fillId="0" borderId="37" xfId="0" applyFont="1" applyBorder="1" applyAlignment="1">
      <alignment horizontal="right" vertical="center" wrapText="1"/>
    </xf>
    <xf numFmtId="0" fontId="19" fillId="0" borderId="38" xfId="0" applyFont="1" applyBorder="1" applyAlignment="1">
      <alignment horizontal="right" vertical="center" wrapText="1"/>
    </xf>
    <xf numFmtId="3" fontId="9" fillId="0" borderId="24" xfId="0" applyNumberFormat="1" applyFont="1" applyBorder="1" applyAlignment="1">
      <alignment horizontal="center" vertical="center" wrapText="1"/>
    </xf>
    <xf numFmtId="3" fontId="9" fillId="0" borderId="29" xfId="0" applyNumberFormat="1" applyFont="1" applyBorder="1" applyAlignment="1">
      <alignment horizontal="center" vertical="center" wrapText="1"/>
    </xf>
    <xf numFmtId="0" fontId="9" fillId="0" borderId="18" xfId="0" applyFont="1" applyBorder="1" applyAlignment="1">
      <alignment horizontal="center" vertical="center" wrapText="1"/>
    </xf>
    <xf numFmtId="3" fontId="29" fillId="0" borderId="34" xfId="0" applyNumberFormat="1" applyFont="1" applyBorder="1" applyAlignment="1">
      <alignment horizontal="center" vertical="center" wrapText="1"/>
    </xf>
    <xf numFmtId="3" fontId="28" fillId="0" borderId="32" xfId="0" applyNumberFormat="1" applyFont="1" applyBorder="1" applyAlignment="1">
      <alignment horizontal="center" vertical="center" wrapText="1"/>
    </xf>
    <xf numFmtId="3" fontId="28" fillId="0" borderId="33" xfId="0" applyNumberFormat="1" applyFont="1" applyBorder="1" applyAlignment="1">
      <alignment horizontal="center" vertical="center" wrapText="1"/>
    </xf>
    <xf numFmtId="3" fontId="9" fillId="0" borderId="16" xfId="0" applyNumberFormat="1" applyFont="1" applyBorder="1" applyAlignment="1">
      <alignment horizontal="center" vertical="center" wrapText="1"/>
    </xf>
    <xf numFmtId="3" fontId="9" fillId="0" borderId="32" xfId="0" applyNumberFormat="1" applyFont="1" applyBorder="1" applyAlignment="1">
      <alignment horizontal="center" vertical="center" wrapText="1"/>
    </xf>
    <xf numFmtId="3" fontId="9" fillId="0" borderId="43" xfId="0" applyNumberFormat="1" applyFont="1" applyBorder="1" applyAlignment="1">
      <alignment horizontal="center" vertical="center" wrapText="1"/>
    </xf>
    <xf numFmtId="0" fontId="9" fillId="0" borderId="34" xfId="0" applyFont="1" applyBorder="1" applyAlignment="1">
      <alignment horizontal="center" vertical="center" wrapText="1"/>
    </xf>
    <xf numFmtId="0" fontId="9" fillId="0" borderId="32" xfId="0" applyFont="1" applyBorder="1" applyAlignment="1">
      <alignment horizontal="center" vertical="center" wrapText="1"/>
    </xf>
    <xf numFmtId="3" fontId="29" fillId="0" borderId="32" xfId="0" applyNumberFormat="1" applyFont="1" applyBorder="1" applyAlignment="1">
      <alignment horizontal="center" vertical="center" wrapText="1"/>
    </xf>
    <xf numFmtId="3" fontId="0" fillId="0" borderId="33" xfId="0" applyNumberFormat="1" applyBorder="1" applyAlignment="1">
      <alignment horizontal="center" vertical="center"/>
    </xf>
    <xf numFmtId="3" fontId="9" fillId="0" borderId="7" xfId="0" applyNumberFormat="1" applyFont="1" applyBorder="1" applyAlignment="1">
      <alignment horizontal="center" vertical="center" wrapText="1"/>
    </xf>
    <xf numFmtId="3" fontId="9" fillId="0" borderId="17" xfId="0" applyNumberFormat="1" applyFont="1" applyBorder="1" applyAlignment="1">
      <alignment horizontal="center" vertical="center" wrapText="1"/>
    </xf>
    <xf numFmtId="0" fontId="9" fillId="0" borderId="1" xfId="0" applyFont="1" applyBorder="1" applyAlignment="1">
      <alignment horizontal="center" vertical="center" wrapText="1"/>
    </xf>
    <xf numFmtId="3" fontId="11" fillId="0" borderId="0" xfId="0" applyNumberFormat="1" applyFont="1"/>
    <xf numFmtId="0" fontId="20" fillId="9" borderId="32" xfId="0" applyFont="1" applyFill="1" applyBorder="1" applyAlignment="1">
      <alignment horizontal="center" vertical="center" wrapText="1"/>
    </xf>
    <xf numFmtId="0" fontId="20" fillId="9" borderId="0" xfId="0" applyFont="1" applyFill="1" applyAlignment="1">
      <alignment horizontal="center" vertical="center" wrapText="1"/>
    </xf>
    <xf numFmtId="3" fontId="9" fillId="0" borderId="11" xfId="0" applyNumberFormat="1" applyFont="1" applyBorder="1" applyAlignment="1">
      <alignment horizontal="center" vertical="center" wrapText="1"/>
    </xf>
    <xf numFmtId="9" fontId="0" fillId="0" borderId="0" xfId="0" applyNumberFormat="1" applyAlignment="1">
      <alignment horizontal="center" vertical="center"/>
    </xf>
    <xf numFmtId="3" fontId="27" fillId="0" borderId="2" xfId="0" applyNumberFormat="1" applyFont="1" applyBorder="1" applyAlignment="1">
      <alignment horizontal="center" vertical="center"/>
    </xf>
    <xf numFmtId="3" fontId="9" fillId="12" borderId="18" xfId="0" applyNumberFormat="1" applyFont="1" applyFill="1" applyBorder="1" applyAlignment="1">
      <alignment horizontal="center" vertical="center" wrapText="1"/>
    </xf>
    <xf numFmtId="3" fontId="9" fillId="12" borderId="20" xfId="0" applyNumberFormat="1" applyFont="1" applyFill="1" applyBorder="1" applyAlignment="1">
      <alignment horizontal="center" vertical="center" wrapText="1"/>
    </xf>
    <xf numFmtId="3" fontId="9" fillId="12" borderId="43" xfId="0" applyNumberFormat="1" applyFont="1" applyFill="1" applyBorder="1" applyAlignment="1">
      <alignment horizontal="center" vertical="center" wrapText="1"/>
    </xf>
    <xf numFmtId="3" fontId="9" fillId="12" borderId="25"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3" fontId="27" fillId="0" borderId="1" xfId="0" applyNumberFormat="1" applyFont="1" applyBorder="1" applyAlignment="1">
      <alignment horizontal="center" vertical="center"/>
    </xf>
    <xf numFmtId="166" fontId="5" fillId="4" borderId="1" xfId="3" applyNumberFormat="1" applyBorder="1" applyAlignment="1">
      <alignment horizontal="center" vertical="center"/>
    </xf>
    <xf numFmtId="3" fontId="21" fillId="10" borderId="36" xfId="0" applyNumberFormat="1" applyFont="1" applyFill="1" applyBorder="1" applyAlignment="1">
      <alignment horizontal="center" vertical="center" wrapText="1"/>
    </xf>
    <xf numFmtId="166" fontId="0" fillId="0" borderId="0" xfId="0" applyNumberFormat="1" applyAlignment="1">
      <alignment horizontal="center" vertical="center"/>
    </xf>
    <xf numFmtId="0" fontId="39" fillId="0" borderId="0" xfId="0" applyFont="1" applyAlignment="1">
      <alignment wrapText="1"/>
    </xf>
    <xf numFmtId="10" fontId="11" fillId="0" borderId="0" xfId="0" applyNumberFormat="1" applyFont="1"/>
    <xf numFmtId="3" fontId="5" fillId="4" borderId="3" xfId="3" applyNumberFormat="1" applyBorder="1" applyAlignment="1">
      <alignment horizontal="center" vertical="center"/>
    </xf>
    <xf numFmtId="166" fontId="5" fillId="4" borderId="3" xfId="3" applyNumberFormat="1" applyBorder="1" applyAlignment="1">
      <alignment horizontal="center" vertical="center"/>
    </xf>
    <xf numFmtId="3" fontId="5" fillId="0" borderId="0" xfId="3" applyNumberFormat="1" applyFill="1" applyBorder="1" applyAlignment="1">
      <alignment horizontal="center" vertical="center"/>
    </xf>
    <xf numFmtId="166" fontId="5" fillId="0" borderId="0" xfId="3" applyNumberFormat="1" applyFill="1" applyBorder="1" applyAlignment="1">
      <alignment horizontal="center" vertical="center"/>
    </xf>
    <xf numFmtId="9" fontId="4" fillId="0" borderId="0" xfId="14" applyFont="1" applyAlignment="1">
      <alignment horizontal="center" vertical="center"/>
    </xf>
    <xf numFmtId="0" fontId="12" fillId="0" borderId="0" xfId="0" applyFont="1" applyAlignment="1">
      <alignment wrapText="1"/>
    </xf>
    <xf numFmtId="0" fontId="39" fillId="0" borderId="0" xfId="0" applyFont="1"/>
    <xf numFmtId="0" fontId="42" fillId="0" borderId="0" xfId="0" applyFont="1"/>
    <xf numFmtId="10" fontId="42" fillId="0" borderId="0" xfId="0" applyNumberFormat="1" applyFont="1"/>
    <xf numFmtId="3" fontId="39" fillId="0" borderId="0" xfId="4" applyNumberFormat="1" applyFont="1" applyFill="1" applyBorder="1" applyAlignment="1">
      <alignment horizontal="center" vertical="center"/>
    </xf>
    <xf numFmtId="3" fontId="42" fillId="0" borderId="0" xfId="0" applyNumberFormat="1" applyFont="1"/>
    <xf numFmtId="0" fontId="41" fillId="0" borderId="0" xfId="0" applyFont="1"/>
    <xf numFmtId="3" fontId="16" fillId="10" borderId="1" xfId="0" applyNumberFormat="1" applyFont="1" applyFill="1" applyBorder="1" applyAlignment="1">
      <alignment horizontal="center" vertical="center" wrapText="1"/>
    </xf>
    <xf numFmtId="3" fontId="15" fillId="0" borderId="1" xfId="0" applyNumberFormat="1" applyFont="1" applyBorder="1" applyAlignment="1">
      <alignment horizontal="center" vertical="center" wrapText="1"/>
    </xf>
    <xf numFmtId="0" fontId="0" fillId="9" borderId="0" xfId="0" applyFill="1" applyAlignment="1">
      <alignment vertical="center" wrapText="1"/>
    </xf>
    <xf numFmtId="0" fontId="16" fillId="10"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8" fillId="10" borderId="1" xfId="0" applyFont="1" applyFill="1" applyBorder="1" applyAlignment="1">
      <alignment horizontal="center" vertical="center" wrapText="1"/>
    </xf>
    <xf numFmtId="3" fontId="17" fillId="10" borderId="1" xfId="0" applyNumberFormat="1" applyFont="1" applyFill="1" applyBorder="1" applyAlignment="1">
      <alignment horizontal="center" vertical="center" wrapText="1"/>
    </xf>
    <xf numFmtId="0" fontId="17" fillId="10" borderId="1" xfId="0" applyFont="1" applyFill="1" applyBorder="1" applyAlignment="1">
      <alignment horizontal="right" vertical="center" wrapText="1"/>
    </xf>
    <xf numFmtId="41" fontId="39" fillId="0" borderId="0" xfId="0" applyNumberFormat="1" applyFont="1" applyAlignment="1">
      <alignment wrapText="1"/>
    </xf>
    <xf numFmtId="43" fontId="12" fillId="0" borderId="0" xfId="0" applyNumberFormat="1" applyFont="1"/>
    <xf numFmtId="43" fontId="11" fillId="0" borderId="0" xfId="0" applyNumberFormat="1" applyFont="1"/>
    <xf numFmtId="0" fontId="9" fillId="0" borderId="27" xfId="0" applyFont="1" applyBorder="1" applyAlignment="1">
      <alignment horizontal="center" vertical="center" wrapText="1"/>
    </xf>
    <xf numFmtId="3" fontId="9" fillId="0" borderId="2" xfId="0" applyNumberFormat="1" applyFont="1" applyBorder="1" applyAlignment="1">
      <alignment horizontal="center" vertical="center" wrapText="1"/>
    </xf>
    <xf numFmtId="3" fontId="9" fillId="0" borderId="10" xfId="0" applyNumberFormat="1" applyFont="1" applyBorder="1" applyAlignment="1">
      <alignment horizontal="center" vertical="center" wrapText="1"/>
    </xf>
    <xf numFmtId="0" fontId="9" fillId="0" borderId="26" xfId="0" applyFont="1" applyBorder="1" applyAlignment="1">
      <alignment horizontal="center" vertical="center" wrapText="1"/>
    </xf>
    <xf numFmtId="0" fontId="8" fillId="0" borderId="27" xfId="0" applyFont="1" applyBorder="1" applyAlignment="1">
      <alignment horizontal="left" vertical="center" wrapText="1"/>
    </xf>
    <xf numFmtId="0" fontId="8" fillId="0" borderId="27" xfId="0" applyFont="1" applyBorder="1" applyAlignment="1">
      <alignment horizontal="center" vertical="center" wrapText="1"/>
    </xf>
    <xf numFmtId="3" fontId="8" fillId="0" borderId="27" xfId="0" applyNumberFormat="1" applyFont="1" applyBorder="1" applyAlignment="1">
      <alignment horizontal="center" vertical="center" wrapText="1"/>
    </xf>
    <xf numFmtId="3" fontId="8" fillId="0" borderId="27" xfId="4" applyNumberFormat="1" applyFont="1" applyBorder="1" applyAlignment="1">
      <alignment horizontal="center" vertical="center" wrapText="1"/>
    </xf>
    <xf numFmtId="3" fontId="8" fillId="0" borderId="27" xfId="4" applyNumberFormat="1" applyFont="1" applyFill="1" applyBorder="1" applyAlignment="1">
      <alignment horizontal="center" vertical="center" wrapText="1"/>
    </xf>
    <xf numFmtId="3" fontId="8" fillId="0" borderId="28" xfId="4" applyNumberFormat="1" applyFont="1" applyBorder="1" applyAlignment="1">
      <alignment horizontal="center" vertical="center" wrapText="1"/>
    </xf>
    <xf numFmtId="0" fontId="9" fillId="0" borderId="5" xfId="0" applyFont="1" applyBorder="1" applyAlignment="1">
      <alignment horizontal="center" vertical="center" wrapText="1"/>
    </xf>
    <xf numFmtId="0" fontId="43" fillId="0" borderId="1" xfId="0" applyFont="1" applyBorder="1" applyAlignment="1">
      <alignment horizontal="left" vertical="center" wrapText="1"/>
    </xf>
    <xf numFmtId="0" fontId="8" fillId="0" borderId="1" xfId="0" applyFont="1" applyBorder="1" applyAlignment="1">
      <alignment horizontal="left" vertical="center" wrapText="1"/>
    </xf>
    <xf numFmtId="3" fontId="8" fillId="0" borderId="1" xfId="4" applyNumberFormat="1" applyFont="1" applyBorder="1" applyAlignment="1">
      <alignment horizontal="center" vertical="center" wrapText="1"/>
    </xf>
    <xf numFmtId="3" fontId="8" fillId="0" borderId="14" xfId="4" applyNumberFormat="1" applyFont="1" applyBorder="1" applyAlignment="1">
      <alignment horizontal="center" vertical="center" wrapText="1"/>
    </xf>
    <xf numFmtId="0" fontId="10" fillId="0" borderId="1" xfId="0" applyFont="1" applyBorder="1" applyAlignment="1">
      <alignment vertical="center" wrapText="1"/>
    </xf>
    <xf numFmtId="0" fontId="44" fillId="0" borderId="1" xfId="0" applyFont="1" applyBorder="1" applyAlignment="1">
      <alignment horizontal="left" vertical="center" wrapText="1"/>
    </xf>
    <xf numFmtId="0" fontId="44" fillId="0" borderId="1" xfId="0" applyFont="1" applyBorder="1" applyAlignment="1">
      <alignment horizontal="center" vertical="center" wrapText="1"/>
    </xf>
    <xf numFmtId="0" fontId="44" fillId="13" borderId="8" xfId="0" applyFont="1" applyFill="1" applyBorder="1" applyAlignment="1">
      <alignment horizontal="center" vertical="center" wrapText="1"/>
    </xf>
    <xf numFmtId="37" fontId="10" fillId="0" borderId="1" xfId="0" applyNumberFormat="1" applyFont="1" applyBorder="1"/>
    <xf numFmtId="41" fontId="8" fillId="0" borderId="14" xfId="4" applyNumberFormat="1" applyFont="1" applyBorder="1" applyAlignment="1">
      <alignment horizontal="center" vertical="center" wrapText="1"/>
    </xf>
    <xf numFmtId="0" fontId="44" fillId="13" borderId="1" xfId="0" applyFont="1" applyFill="1" applyBorder="1" applyAlignment="1">
      <alignment horizontal="center" wrapText="1"/>
    </xf>
    <xf numFmtId="0" fontId="44" fillId="13" borderId="15" xfId="0" applyFont="1" applyFill="1" applyBorder="1" applyAlignment="1">
      <alignment horizontal="center" vertical="center" wrapText="1"/>
    </xf>
    <xf numFmtId="0" fontId="44" fillId="13" borderId="1" xfId="0" applyFont="1" applyFill="1" applyBorder="1" applyAlignment="1">
      <alignment horizontal="center" vertical="center" wrapText="1"/>
    </xf>
    <xf numFmtId="0" fontId="44" fillId="13" borderId="42" xfId="0" applyFont="1" applyFill="1" applyBorder="1" applyAlignment="1">
      <alignment horizontal="center" wrapText="1"/>
    </xf>
    <xf numFmtId="0" fontId="44" fillId="0" borderId="1" xfId="0" applyFont="1" applyFill="1" applyBorder="1" applyAlignment="1">
      <alignment horizontal="center" vertical="center" wrapText="1"/>
    </xf>
    <xf numFmtId="0" fontId="10" fillId="0" borderId="1" xfId="0" applyFont="1" applyBorder="1" applyAlignment="1">
      <alignment vertical="top" wrapText="1"/>
    </xf>
    <xf numFmtId="0" fontId="44" fillId="0" borderId="1" xfId="0" applyFont="1" applyBorder="1" applyAlignment="1">
      <alignment horizontal="left" wrapText="1"/>
    </xf>
    <xf numFmtId="0" fontId="44" fillId="0" borderId="1" xfId="0" applyFont="1" applyBorder="1" applyAlignment="1">
      <alignment horizontal="center" wrapText="1"/>
    </xf>
    <xf numFmtId="0" fontId="8" fillId="0" borderId="1" xfId="0" applyFont="1" applyBorder="1" applyAlignment="1">
      <alignment horizontal="center" wrapText="1"/>
    </xf>
    <xf numFmtId="3" fontId="8" fillId="0" borderId="1" xfId="0" applyNumberFormat="1" applyFont="1" applyBorder="1" applyAlignment="1">
      <alignment horizontal="center" wrapText="1"/>
    </xf>
    <xf numFmtId="3" fontId="8" fillId="0" borderId="1" xfId="4" applyNumberFormat="1" applyFont="1" applyBorder="1" applyAlignment="1">
      <alignment horizontal="center" wrapText="1"/>
    </xf>
    <xf numFmtId="3" fontId="8" fillId="0" borderId="1" xfId="4" applyNumberFormat="1" applyFont="1" applyFill="1" applyBorder="1" applyAlignment="1">
      <alignment horizontal="center" wrapText="1"/>
    </xf>
    <xf numFmtId="41" fontId="8" fillId="0" borderId="14" xfId="4" applyNumberFormat="1" applyFont="1" applyBorder="1" applyAlignment="1">
      <alignment horizontal="center" wrapText="1"/>
    </xf>
    <xf numFmtId="0" fontId="9" fillId="0" borderId="5" xfId="0" applyFont="1" applyBorder="1" applyAlignment="1">
      <alignment horizontal="center" wrapText="1"/>
    </xf>
    <xf numFmtId="0" fontId="44" fillId="0" borderId="1" xfId="0" applyFont="1" applyBorder="1" applyAlignment="1">
      <alignment horizontal="center" vertical="top" wrapText="1"/>
    </xf>
    <xf numFmtId="2" fontId="9" fillId="0" borderId="5" xfId="0" applyNumberFormat="1" applyFont="1" applyBorder="1" applyAlignment="1">
      <alignment horizontal="center" vertical="center" wrapText="1"/>
    </xf>
    <xf numFmtId="0" fontId="9" fillId="8" borderId="23" xfId="0" applyFont="1" applyFill="1" applyBorder="1" applyAlignment="1">
      <alignment horizontal="center" vertical="center" wrapText="1"/>
    </xf>
    <xf numFmtId="0" fontId="27" fillId="8" borderId="21" xfId="0" applyFont="1" applyFill="1" applyBorder="1" applyAlignment="1">
      <alignment horizontal="left" vertical="center" wrapText="1"/>
    </xf>
    <xf numFmtId="0" fontId="9" fillId="8" borderId="21" xfId="0" applyFont="1" applyFill="1" applyBorder="1" applyAlignment="1">
      <alignment horizontal="left" vertical="center" wrapText="1"/>
    </xf>
    <xf numFmtId="0" fontId="9" fillId="8" borderId="21" xfId="0" applyFont="1" applyFill="1" applyBorder="1" applyAlignment="1">
      <alignment horizontal="center" vertical="center" wrapText="1"/>
    </xf>
    <xf numFmtId="3" fontId="27" fillId="8" borderId="21" xfId="4" applyNumberFormat="1" applyFont="1" applyFill="1" applyBorder="1" applyAlignment="1">
      <alignment horizontal="center" vertical="center" wrapText="1"/>
    </xf>
    <xf numFmtId="3" fontId="27" fillId="14" borderId="21" xfId="4" applyNumberFormat="1" applyFont="1" applyFill="1" applyBorder="1" applyAlignment="1">
      <alignment horizontal="center" vertical="center" wrapText="1"/>
    </xf>
    <xf numFmtId="165" fontId="27" fillId="8" borderId="21" xfId="4" applyNumberFormat="1" applyFont="1" applyFill="1" applyBorder="1" applyAlignment="1">
      <alignment horizontal="center" vertical="center" wrapText="1"/>
    </xf>
    <xf numFmtId="3" fontId="10" fillId="0" borderId="1" xfId="0" applyNumberFormat="1" applyFont="1" applyBorder="1" applyAlignment="1">
      <alignment horizontal="center" vertical="center"/>
    </xf>
    <xf numFmtId="0" fontId="10" fillId="0" borderId="0" xfId="0" applyFont="1" applyAlignment="1">
      <alignment horizontal="center" vertical="center" wrapText="1"/>
    </xf>
    <xf numFmtId="3" fontId="10" fillId="0" borderId="1" xfId="0" applyNumberFormat="1" applyFont="1" applyBorder="1" applyAlignment="1">
      <alignment horizontal="center" vertical="center" wrapText="1"/>
    </xf>
    <xf numFmtId="0" fontId="9" fillId="8" borderId="46" xfId="0" applyFont="1" applyFill="1" applyBorder="1" applyAlignment="1">
      <alignment horizontal="center" vertical="center" wrapText="1"/>
    </xf>
    <xf numFmtId="41" fontId="27" fillId="8" borderId="22" xfId="4" applyNumberFormat="1" applyFont="1" applyFill="1" applyBorder="1" applyAlignment="1">
      <alignment horizontal="center" vertical="center" wrapText="1"/>
    </xf>
    <xf numFmtId="0" fontId="25" fillId="8" borderId="21" xfId="0" applyFont="1" applyFill="1" applyBorder="1" applyAlignment="1">
      <alignment horizontal="left" vertical="center" wrapText="1"/>
    </xf>
    <xf numFmtId="41" fontId="27" fillId="8" borderId="21" xfId="4" applyNumberFormat="1" applyFont="1" applyFill="1" applyBorder="1" applyAlignment="1">
      <alignment horizontal="center" vertical="center" wrapText="1"/>
    </xf>
    <xf numFmtId="0" fontId="9" fillId="0" borderId="8" xfId="0" applyFont="1" applyBorder="1" applyAlignment="1">
      <alignment horizontal="center" vertical="center" wrapText="1"/>
    </xf>
    <xf numFmtId="3" fontId="9" fillId="0" borderId="3" xfId="0" applyNumberFormat="1" applyFont="1" applyBorder="1" applyAlignment="1">
      <alignment horizontal="center" vertical="center" wrapText="1"/>
    </xf>
    <xf numFmtId="0" fontId="10" fillId="0" borderId="27" xfId="0" applyFont="1" applyBorder="1" applyAlignment="1">
      <alignment horizontal="center"/>
    </xf>
    <xf numFmtId="3" fontId="8" fillId="0" borderId="28" xfId="0" applyNumberFormat="1" applyFont="1" applyBorder="1" applyAlignment="1">
      <alignment horizontal="center" vertical="center" wrapText="1"/>
    </xf>
    <xf numFmtId="0" fontId="9" fillId="0" borderId="1" xfId="0" applyFont="1" applyBorder="1" applyAlignment="1">
      <alignment horizontal="left" vertical="center" wrapText="1"/>
    </xf>
    <xf numFmtId="0" fontId="10" fillId="0" borderId="1" xfId="0" applyFont="1" applyBorder="1" applyAlignment="1">
      <alignment horizontal="center"/>
    </xf>
    <xf numFmtId="3" fontId="8" fillId="0" borderId="14" xfId="0" applyNumberFormat="1" applyFont="1" applyBorder="1" applyAlignment="1">
      <alignment horizontal="center" vertical="center" wrapText="1"/>
    </xf>
    <xf numFmtId="0" fontId="10" fillId="0" borderId="8" xfId="0" applyFont="1" applyBorder="1" applyAlignment="1">
      <alignment vertical="center" wrapText="1"/>
    </xf>
    <xf numFmtId="0" fontId="27" fillId="0" borderId="1" xfId="0" applyFont="1" applyBorder="1" applyAlignment="1">
      <alignment horizontal="center" vertical="center" wrapText="1"/>
    </xf>
    <xf numFmtId="0" fontId="10" fillId="0" borderId="1" xfId="0" applyFont="1" applyBorder="1" applyAlignment="1">
      <alignment horizontal="center" wrapText="1"/>
    </xf>
    <xf numFmtId="0" fontId="44" fillId="0" borderId="47" xfId="0" applyFont="1" applyBorder="1" applyAlignment="1">
      <alignment horizontal="center" vertical="center" wrapText="1"/>
    </xf>
    <xf numFmtId="0" fontId="44" fillId="0" borderId="8" xfId="0" applyFont="1" applyBorder="1" applyAlignment="1">
      <alignment horizontal="center" vertical="center" wrapText="1"/>
    </xf>
    <xf numFmtId="0" fontId="25" fillId="0" borderId="5" xfId="0" applyFont="1" applyBorder="1" applyAlignment="1">
      <alignment horizontal="center" vertical="center"/>
    </xf>
    <xf numFmtId="0" fontId="10" fillId="0" borderId="1" xfId="0" applyFont="1" applyBorder="1"/>
    <xf numFmtId="0" fontId="44" fillId="0" borderId="51" xfId="0" applyFont="1" applyBorder="1" applyAlignment="1">
      <alignment horizontal="center" vertical="top" wrapText="1"/>
    </xf>
    <xf numFmtId="0" fontId="44" fillId="0" borderId="51" xfId="0" applyFont="1" applyBorder="1" applyAlignment="1">
      <alignment horizontal="center" vertical="center" wrapText="1"/>
    </xf>
    <xf numFmtId="0" fontId="9" fillId="0" borderId="48" xfId="0" applyFont="1" applyBorder="1" applyAlignment="1">
      <alignment horizontal="center" vertical="center" wrapText="1"/>
    </xf>
    <xf numFmtId="0" fontId="27" fillId="0" borderId="49" xfId="0" applyFont="1" applyBorder="1" applyAlignment="1">
      <alignment horizontal="center" vertical="center" wrapText="1"/>
    </xf>
    <xf numFmtId="0" fontId="8" fillId="0" borderId="49" xfId="0" applyFont="1" applyBorder="1" applyAlignment="1">
      <alignment horizontal="center" vertical="center" wrapText="1"/>
    </xf>
    <xf numFmtId="3" fontId="10" fillId="0" borderId="49" xfId="0" applyNumberFormat="1" applyFont="1" applyBorder="1" applyAlignment="1">
      <alignment horizontal="center" vertical="center"/>
    </xf>
    <xf numFmtId="0" fontId="25" fillId="0" borderId="26" xfId="0" applyFont="1" applyBorder="1" applyAlignment="1">
      <alignment horizontal="center" vertical="center"/>
    </xf>
    <xf numFmtId="3" fontId="10" fillId="0" borderId="27" xfId="0" applyNumberFormat="1" applyFont="1" applyBorder="1" applyAlignment="1">
      <alignment horizontal="center" vertical="center"/>
    </xf>
    <xf numFmtId="3" fontId="10" fillId="0" borderId="28" xfId="0" applyNumberFormat="1" applyFont="1" applyBorder="1" applyAlignment="1">
      <alignment horizontal="center" vertical="center"/>
    </xf>
    <xf numFmtId="0" fontId="10" fillId="0" borderId="47" xfId="0" applyFont="1" applyBorder="1" applyAlignment="1">
      <alignment vertical="center" wrapText="1"/>
    </xf>
    <xf numFmtId="0" fontId="10" fillId="0" borderId="47" xfId="0" applyFont="1" applyBorder="1" applyAlignment="1">
      <alignment horizontal="center" vertical="center" wrapText="1"/>
    </xf>
    <xf numFmtId="0" fontId="10" fillId="0" borderId="8" xfId="0" applyFont="1" applyBorder="1" applyAlignment="1">
      <alignment horizontal="center" vertical="center" wrapText="1"/>
    </xf>
    <xf numFmtId="3" fontId="10" fillId="0" borderId="1" xfId="4" applyNumberFormat="1" applyFont="1" applyBorder="1" applyAlignment="1">
      <alignment horizontal="center" vertical="center"/>
    </xf>
    <xf numFmtId="3" fontId="10" fillId="0" borderId="1" xfId="4" applyNumberFormat="1" applyFont="1" applyFill="1" applyBorder="1" applyAlignment="1">
      <alignment horizontal="center" vertical="center"/>
    </xf>
    <xf numFmtId="0" fontId="10" fillId="0" borderId="47" xfId="0" applyFont="1" applyBorder="1" applyAlignment="1">
      <alignment vertical="top" wrapText="1"/>
    </xf>
    <xf numFmtId="0" fontId="25" fillId="0" borderId="6" xfId="0" applyFont="1" applyBorder="1" applyAlignment="1">
      <alignment horizontal="center" vertical="center"/>
    </xf>
    <xf numFmtId="0" fontId="27" fillId="0" borderId="2" xfId="0" applyFont="1" applyBorder="1" applyAlignment="1">
      <alignment horizontal="center" vertical="center" wrapText="1"/>
    </xf>
    <xf numFmtId="0" fontId="8" fillId="0" borderId="2" xfId="0" applyFont="1" applyBorder="1" applyAlignment="1">
      <alignment horizontal="center" vertical="center" wrapText="1"/>
    </xf>
    <xf numFmtId="3" fontId="10" fillId="0" borderId="2" xfId="4" applyNumberFormat="1" applyFont="1" applyBorder="1" applyAlignment="1">
      <alignment horizontal="center" vertical="center"/>
    </xf>
    <xf numFmtId="3" fontId="10" fillId="0" borderId="2" xfId="4" applyNumberFormat="1" applyFont="1" applyFill="1" applyBorder="1" applyAlignment="1">
      <alignment horizontal="center" vertical="center"/>
    </xf>
    <xf numFmtId="3" fontId="10" fillId="0" borderId="2" xfId="0" applyNumberFormat="1" applyFont="1" applyBorder="1" applyAlignment="1">
      <alignment horizontal="center" vertical="center"/>
    </xf>
    <xf numFmtId="0" fontId="25" fillId="0" borderId="45" xfId="0" applyFont="1" applyBorder="1" applyAlignment="1">
      <alignment horizontal="center" vertical="center"/>
    </xf>
    <xf numFmtId="0" fontId="27" fillId="0" borderId="46" xfId="0" applyFont="1" applyBorder="1" applyAlignment="1">
      <alignment horizontal="center" vertical="center" wrapText="1"/>
    </xf>
    <xf numFmtId="0" fontId="8" fillId="0" borderId="46" xfId="0" applyFont="1" applyBorder="1" applyAlignment="1">
      <alignment horizontal="center" vertical="center" wrapText="1"/>
    </xf>
    <xf numFmtId="3" fontId="10" fillId="0" borderId="46" xfId="4" applyNumberFormat="1" applyFont="1" applyFill="1" applyBorder="1" applyAlignment="1">
      <alignment horizontal="center" vertical="center"/>
    </xf>
    <xf numFmtId="0" fontId="27" fillId="0" borderId="46" xfId="0" applyFont="1" applyBorder="1" applyAlignment="1">
      <alignment horizontal="center" wrapText="1"/>
    </xf>
    <xf numFmtId="0" fontId="10" fillId="0" borderId="0" xfId="0" applyFont="1" applyAlignment="1">
      <alignment wrapText="1"/>
    </xf>
    <xf numFmtId="0" fontId="10" fillId="0" borderId="47" xfId="0" applyFont="1" applyBorder="1" applyAlignment="1">
      <alignment horizontal="center" wrapText="1"/>
    </xf>
    <xf numFmtId="0" fontId="10" fillId="0" borderId="8" xfId="0" applyFont="1" applyBorder="1" applyAlignment="1">
      <alignment horizontal="center" wrapText="1"/>
    </xf>
    <xf numFmtId="3" fontId="10" fillId="0" borderId="1" xfId="4" applyNumberFormat="1" applyFont="1" applyBorder="1" applyAlignment="1">
      <alignment horizontal="center"/>
    </xf>
    <xf numFmtId="3" fontId="10" fillId="0" borderId="2" xfId="4" applyNumberFormat="1" applyFont="1" applyBorder="1" applyAlignment="1">
      <alignment horizontal="center"/>
    </xf>
    <xf numFmtId="3" fontId="10" fillId="0" borderId="1" xfId="4" applyNumberFormat="1" applyFont="1" applyFill="1" applyBorder="1" applyAlignment="1">
      <alignment horizontal="center"/>
    </xf>
    <xf numFmtId="0" fontId="9" fillId="8" borderId="46" xfId="0" applyFont="1" applyFill="1" applyBorder="1" applyAlignment="1">
      <alignment horizontal="left" vertical="center" wrapText="1"/>
    </xf>
    <xf numFmtId="3" fontId="27" fillId="8" borderId="21" xfId="0" applyNumberFormat="1" applyFont="1" applyFill="1" applyBorder="1" applyAlignment="1">
      <alignment horizontal="center" vertical="center" wrapText="1"/>
    </xf>
    <xf numFmtId="41" fontId="27" fillId="8" borderId="21" xfId="0" applyNumberFormat="1" applyFont="1" applyFill="1" applyBorder="1" applyAlignment="1">
      <alignment horizontal="center" vertical="center" wrapText="1"/>
    </xf>
    <xf numFmtId="0" fontId="9" fillId="0" borderId="23" xfId="0" applyFont="1" applyBorder="1" applyAlignment="1">
      <alignment horizontal="center" vertical="center" wrapText="1"/>
    </xf>
    <xf numFmtId="0" fontId="45" fillId="0" borderId="21" xfId="0" applyFont="1" applyBorder="1" applyAlignment="1">
      <alignment horizontal="left" vertical="center" wrapText="1"/>
    </xf>
    <xf numFmtId="0" fontId="9" fillId="0" borderId="21" xfId="0" applyFont="1" applyBorder="1" applyAlignment="1">
      <alignment horizontal="left" vertical="center" wrapText="1"/>
    </xf>
    <xf numFmtId="0" fontId="44" fillId="0" borderId="46" xfId="0" applyFont="1" applyBorder="1" applyAlignment="1">
      <alignment horizontal="center" vertical="center" wrapText="1"/>
    </xf>
    <xf numFmtId="0" fontId="8" fillId="0" borderId="21" xfId="0" applyFont="1" applyBorder="1" applyAlignment="1">
      <alignment horizontal="center" vertical="center" wrapText="1"/>
    </xf>
    <xf numFmtId="3" fontId="45" fillId="0" borderId="21" xfId="0" applyNumberFormat="1" applyFont="1" applyBorder="1" applyAlignment="1">
      <alignment horizontal="center" vertical="center" wrapText="1"/>
    </xf>
    <xf numFmtId="165" fontId="45" fillId="0" borderId="21" xfId="0" applyNumberFormat="1" applyFont="1" applyBorder="1" applyAlignment="1">
      <alignment horizontal="center" vertical="center" wrapText="1"/>
    </xf>
    <xf numFmtId="0" fontId="25" fillId="0" borderId="27" xfId="0" applyFont="1" applyBorder="1" applyAlignment="1">
      <alignment horizontal="center"/>
    </xf>
    <xf numFmtId="3" fontId="25" fillId="0" borderId="27" xfId="0" applyNumberFormat="1" applyFont="1" applyBorder="1" applyAlignment="1">
      <alignment horizontal="center" vertical="center"/>
    </xf>
    <xf numFmtId="3" fontId="25" fillId="0" borderId="28" xfId="0" applyNumberFormat="1" applyFont="1" applyBorder="1" applyAlignment="1">
      <alignment horizontal="center" vertical="center"/>
    </xf>
    <xf numFmtId="3" fontId="10" fillId="0" borderId="14" xfId="0" applyNumberFormat="1" applyFont="1" applyBorder="1" applyAlignment="1">
      <alignment horizontal="center" vertical="center"/>
    </xf>
    <xf numFmtId="0" fontId="25" fillId="0" borderId="5" xfId="0" applyFont="1" applyBorder="1" applyAlignment="1">
      <alignment horizontal="center" vertical="center" wrapText="1"/>
    </xf>
    <xf numFmtId="0" fontId="10" fillId="0" borderId="1" xfId="0" applyFont="1" applyBorder="1" applyAlignment="1">
      <alignment wrapText="1"/>
    </xf>
    <xf numFmtId="3" fontId="45" fillId="0" borderId="1" xfId="4" applyNumberFormat="1" applyFont="1" applyFill="1" applyBorder="1" applyAlignment="1">
      <alignment horizontal="center" vertical="center" wrapText="1"/>
    </xf>
    <xf numFmtId="3" fontId="45" fillId="0" borderId="1" xfId="4" applyNumberFormat="1" applyFont="1" applyBorder="1" applyAlignment="1">
      <alignment horizontal="center" vertical="center" wrapText="1"/>
    </xf>
    <xf numFmtId="3" fontId="45" fillId="0" borderId="1" xfId="4" applyNumberFormat="1" applyFont="1" applyFill="1" applyBorder="1" applyAlignment="1">
      <alignment horizontal="center" vertical="center"/>
    </xf>
    <xf numFmtId="3" fontId="45" fillId="0" borderId="1" xfId="4" applyNumberFormat="1" applyFont="1" applyBorder="1" applyAlignment="1">
      <alignment horizontal="center" vertical="center"/>
    </xf>
    <xf numFmtId="0" fontId="10" fillId="0" borderId="27" xfId="0" applyFont="1" applyBorder="1" applyAlignment="1">
      <alignment horizontal="center" vertical="center"/>
    </xf>
    <xf numFmtId="0" fontId="10" fillId="0" borderId="1" xfId="0" applyFont="1" applyBorder="1" applyAlignment="1">
      <alignment horizontal="center" vertical="center"/>
    </xf>
    <xf numFmtId="0" fontId="25" fillId="0" borderId="1" xfId="0" applyFont="1" applyBorder="1" applyAlignment="1">
      <alignment horizontal="center" vertical="center" wrapText="1"/>
    </xf>
    <xf numFmtId="3" fontId="10" fillId="0" borderId="1" xfId="4" applyNumberFormat="1" applyFont="1" applyFill="1" applyBorder="1" applyAlignment="1">
      <alignment horizontal="center" vertical="center" wrapText="1"/>
    </xf>
    <xf numFmtId="0" fontId="29" fillId="0" borderId="49" xfId="0" applyFont="1" applyBorder="1" applyAlignment="1">
      <alignment horizontal="left" vertical="center" wrapText="1"/>
    </xf>
    <xf numFmtId="0" fontId="9" fillId="0" borderId="49" xfId="0" applyFont="1" applyBorder="1" applyAlignment="1">
      <alignment horizontal="left" vertical="center" wrapText="1"/>
    </xf>
    <xf numFmtId="0" fontId="9" fillId="0" borderId="49" xfId="0" applyFont="1" applyBorder="1" applyAlignment="1">
      <alignment horizontal="center" vertical="center" wrapText="1"/>
    </xf>
    <xf numFmtId="3" fontId="27" fillId="0" borderId="49" xfId="4" applyNumberFormat="1" applyFont="1" applyFill="1" applyBorder="1" applyAlignment="1">
      <alignment horizontal="center" vertical="center" wrapText="1"/>
    </xf>
    <xf numFmtId="41" fontId="27" fillId="0" borderId="50" xfId="4" applyNumberFormat="1" applyFont="1" applyFill="1" applyBorder="1" applyAlignment="1">
      <alignment horizontal="center" vertical="center" wrapText="1"/>
    </xf>
    <xf numFmtId="0" fontId="25" fillId="0" borderId="48" xfId="0" applyFont="1" applyBorder="1" applyAlignment="1">
      <alignment horizontal="center" vertical="center"/>
    </xf>
    <xf numFmtId="0" fontId="10" fillId="0" borderId="49" xfId="0" applyFont="1" applyBorder="1" applyAlignment="1">
      <alignment vertical="center" wrapText="1"/>
    </xf>
    <xf numFmtId="0" fontId="10" fillId="0" borderId="49" xfId="0" applyFont="1" applyBorder="1"/>
    <xf numFmtId="3" fontId="8" fillId="0" borderId="49" xfId="0" applyNumberFormat="1" applyFont="1" applyBorder="1" applyAlignment="1">
      <alignment horizontal="center" vertical="center" wrapText="1"/>
    </xf>
    <xf numFmtId="165" fontId="27" fillId="8" borderId="46" xfId="4" applyNumberFormat="1" applyFont="1" applyFill="1" applyBorder="1" applyAlignment="1">
      <alignment horizontal="center" vertical="center" wrapText="1"/>
    </xf>
    <xf numFmtId="0" fontId="10" fillId="0" borderId="1" xfId="0" applyFont="1" applyBorder="1" applyAlignment="1">
      <alignment horizontal="left" vertical="center" wrapText="1"/>
    </xf>
    <xf numFmtId="0" fontId="9" fillId="0" borderId="21" xfId="0" applyFont="1" applyBorder="1" applyAlignment="1">
      <alignment horizontal="center" vertical="center" wrapText="1"/>
    </xf>
    <xf numFmtId="3" fontId="27" fillId="0" borderId="21" xfId="4" applyNumberFormat="1" applyFont="1" applyFill="1" applyBorder="1" applyAlignment="1">
      <alignment horizontal="center" vertical="center" wrapText="1"/>
    </xf>
    <xf numFmtId="41" fontId="27" fillId="0" borderId="22" xfId="4" applyNumberFormat="1" applyFont="1" applyFill="1" applyBorder="1" applyAlignment="1">
      <alignment horizontal="center" vertical="center" wrapText="1"/>
    </xf>
    <xf numFmtId="0" fontId="46" fillId="0" borderId="21" xfId="0" applyFont="1" applyBorder="1" applyAlignment="1">
      <alignment horizontal="left" vertical="center" wrapText="1"/>
    </xf>
    <xf numFmtId="0" fontId="44" fillId="0" borderId="21" xfId="0" applyFont="1" applyBorder="1" applyAlignment="1">
      <alignment horizontal="center" vertical="center" wrapText="1"/>
    </xf>
    <xf numFmtId="3" fontId="45" fillId="0" borderId="21" xfId="4" applyNumberFormat="1" applyFont="1" applyFill="1" applyBorder="1" applyAlignment="1">
      <alignment horizontal="center" vertical="center" wrapText="1"/>
    </xf>
    <xf numFmtId="41" fontId="8" fillId="0" borderId="10" xfId="4" applyNumberFormat="1" applyFont="1" applyBorder="1" applyAlignment="1">
      <alignment horizontal="center" vertical="center" wrapText="1"/>
    </xf>
    <xf numFmtId="0" fontId="25" fillId="0" borderId="0" xfId="0" applyFont="1" applyAlignment="1">
      <alignment horizontal="center"/>
    </xf>
    <xf numFmtId="0" fontId="10" fillId="0" borderId="0" xfId="0" applyFont="1"/>
    <xf numFmtId="0" fontId="10" fillId="0" borderId="0" xfId="0" applyFont="1" applyAlignment="1">
      <alignment horizontal="center"/>
    </xf>
    <xf numFmtId="3" fontId="10" fillId="0" borderId="0" xfId="0" applyNumberFormat="1" applyFont="1" applyAlignment="1">
      <alignment horizontal="center" vertical="center"/>
    </xf>
    <xf numFmtId="41" fontId="10" fillId="0" borderId="0" xfId="0" applyNumberFormat="1" applyFont="1" applyAlignment="1">
      <alignment horizontal="center" vertical="center"/>
    </xf>
    <xf numFmtId="41" fontId="8" fillId="0" borderId="10" xfId="4" applyNumberFormat="1" applyFont="1" applyFill="1" applyBorder="1" applyAlignment="1">
      <alignment horizontal="center" vertical="center" wrapText="1"/>
    </xf>
    <xf numFmtId="0" fontId="35" fillId="0" borderId="5" xfId="0" applyFont="1" applyBorder="1" applyAlignment="1">
      <alignment horizontal="left" vertical="center" wrapText="1"/>
    </xf>
    <xf numFmtId="0" fontId="9" fillId="0" borderId="15" xfId="0" applyFont="1" applyBorder="1" applyAlignment="1">
      <alignment horizontal="left" vertical="center" wrapText="1"/>
    </xf>
    <xf numFmtId="3" fontId="8" fillId="0" borderId="26" xfId="4" applyNumberFormat="1" applyFont="1" applyFill="1" applyBorder="1" applyAlignment="1">
      <alignment horizontal="left" vertical="center" wrapText="1"/>
    </xf>
    <xf numFmtId="3" fontId="8" fillId="0" borderId="9" xfId="4" applyNumberFormat="1" applyFont="1" applyFill="1" applyBorder="1" applyAlignment="1">
      <alignment horizontal="left" vertical="center" wrapText="1"/>
    </xf>
    <xf numFmtId="3" fontId="8" fillId="0" borderId="1" xfId="4" applyNumberFormat="1" applyFont="1" applyFill="1" applyBorder="1" applyAlignment="1">
      <alignment horizontal="left" vertical="center" wrapText="1"/>
    </xf>
    <xf numFmtId="3" fontId="9" fillId="0" borderId="1" xfId="4" applyNumberFormat="1" applyFont="1" applyFill="1" applyBorder="1" applyAlignment="1">
      <alignment horizontal="left" vertical="center" wrapText="1"/>
    </xf>
    <xf numFmtId="41" fontId="9" fillId="0" borderId="1" xfId="4" applyNumberFormat="1" applyFont="1" applyFill="1" applyBorder="1" applyAlignment="1">
      <alignment horizontal="left" vertical="center" wrapText="1"/>
    </xf>
    <xf numFmtId="3" fontId="25" fillId="0" borderId="14" xfId="4" applyNumberFormat="1" applyFont="1" applyBorder="1" applyAlignment="1">
      <alignment horizontal="left" vertical="center"/>
    </xf>
    <xf numFmtId="0" fontId="35" fillId="0" borderId="5" xfId="0" applyFont="1" applyBorder="1" applyAlignment="1">
      <alignment horizontal="left" wrapText="1"/>
    </xf>
    <xf numFmtId="3" fontId="8" fillId="0" borderId="5" xfId="4" applyNumberFormat="1" applyFont="1" applyFill="1" applyBorder="1" applyAlignment="1">
      <alignment horizontal="left" vertical="center" wrapText="1"/>
    </xf>
    <xf numFmtId="0" fontId="10" fillId="0" borderId="4" xfId="0" applyFont="1" applyBorder="1" applyAlignment="1">
      <alignment horizontal="left" wrapText="1"/>
    </xf>
    <xf numFmtId="0" fontId="10" fillId="0" borderId="3" xfId="0" applyFont="1" applyBorder="1" applyAlignment="1">
      <alignment horizontal="left"/>
    </xf>
    <xf numFmtId="0" fontId="10" fillId="0" borderId="30" xfId="0" applyFont="1" applyBorder="1" applyAlignment="1">
      <alignment horizontal="left"/>
    </xf>
    <xf numFmtId="3" fontId="27" fillId="0" borderId="6" xfId="4" applyNumberFormat="1" applyFont="1" applyBorder="1" applyAlignment="1">
      <alignment horizontal="left" vertical="center"/>
    </xf>
    <xf numFmtId="3" fontId="27" fillId="0" borderId="2" xfId="4" applyNumberFormat="1" applyFont="1" applyBorder="1" applyAlignment="1">
      <alignment horizontal="left" vertical="center"/>
    </xf>
    <xf numFmtId="3" fontId="27" fillId="0" borderId="10" xfId="4" applyNumberFormat="1" applyFont="1" applyBorder="1" applyAlignment="1">
      <alignment horizontal="left" vertical="center"/>
    </xf>
    <xf numFmtId="3" fontId="27" fillId="0" borderId="44" xfId="4" applyNumberFormat="1" applyFont="1" applyBorder="1" applyAlignment="1">
      <alignment horizontal="left" vertical="center"/>
    </xf>
    <xf numFmtId="3" fontId="27" fillId="0" borderId="3" xfId="4" applyNumberFormat="1" applyFont="1" applyBorder="1" applyAlignment="1">
      <alignment horizontal="left" vertical="center"/>
    </xf>
    <xf numFmtId="41" fontId="27" fillId="0" borderId="3" xfId="4" applyNumberFormat="1" applyFont="1" applyBorder="1" applyAlignment="1">
      <alignment horizontal="left" vertical="center"/>
    </xf>
    <xf numFmtId="3" fontId="9" fillId="12" borderId="18" xfId="0" applyNumberFormat="1" applyFont="1" applyFill="1" applyBorder="1" applyAlignment="1">
      <alignment horizontal="left" vertical="center" wrapText="1"/>
    </xf>
    <xf numFmtId="3" fontId="9" fillId="0" borderId="7" xfId="0" applyNumberFormat="1" applyFont="1" applyBorder="1" applyAlignment="1">
      <alignment horizontal="left" vertical="center" wrapText="1"/>
    </xf>
    <xf numFmtId="3" fontId="9" fillId="0" borderId="16" xfId="0" applyNumberFormat="1" applyFont="1" applyBorder="1" applyAlignment="1">
      <alignment horizontal="left" vertical="center" wrapText="1"/>
    </xf>
    <xf numFmtId="3" fontId="9" fillId="0" borderId="17" xfId="0" applyNumberFormat="1" applyFont="1" applyBorder="1" applyAlignment="1">
      <alignment horizontal="left" vertical="center" wrapText="1"/>
    </xf>
    <xf numFmtId="3" fontId="9" fillId="0" borderId="11" xfId="0" applyNumberFormat="1" applyFont="1" applyBorder="1" applyAlignment="1">
      <alignment horizontal="left" vertical="center" wrapText="1"/>
    </xf>
    <xf numFmtId="3" fontId="9" fillId="0" borderId="12" xfId="0" applyNumberFormat="1" applyFont="1" applyBorder="1" applyAlignment="1">
      <alignment horizontal="left" vertical="center" wrapText="1"/>
    </xf>
    <xf numFmtId="3" fontId="9" fillId="0" borderId="13" xfId="0" applyNumberFormat="1" applyFont="1" applyBorder="1" applyAlignment="1">
      <alignment horizontal="left" vertical="center" wrapText="1"/>
    </xf>
    <xf numFmtId="3" fontId="9" fillId="12" borderId="20" xfId="0" applyNumberFormat="1" applyFont="1" applyFill="1" applyBorder="1" applyAlignment="1">
      <alignment horizontal="left" vertical="center" wrapText="1"/>
    </xf>
    <xf numFmtId="3" fontId="9" fillId="12" borderId="43" xfId="0" applyNumberFormat="1" applyFont="1" applyFill="1" applyBorder="1" applyAlignment="1">
      <alignment horizontal="left" vertical="center" wrapText="1"/>
    </xf>
    <xf numFmtId="3" fontId="9" fillId="12" borderId="25" xfId="0" applyNumberFormat="1" applyFont="1" applyFill="1" applyBorder="1" applyAlignment="1">
      <alignment horizontal="left" vertical="center" wrapText="1"/>
    </xf>
    <xf numFmtId="3" fontId="9" fillId="0" borderId="43" xfId="0" applyNumberFormat="1" applyFont="1" applyBorder="1" applyAlignment="1">
      <alignment horizontal="left" vertical="center" wrapText="1"/>
    </xf>
    <xf numFmtId="0" fontId="35" fillId="0" borderId="4" xfId="0" applyFont="1" applyBorder="1" applyAlignment="1">
      <alignment horizontal="left" vertical="center" wrapText="1"/>
    </xf>
    <xf numFmtId="0" fontId="8" fillId="0" borderId="3" xfId="0" applyFont="1" applyBorder="1" applyAlignment="1">
      <alignment horizontal="left" vertical="center" wrapText="1"/>
    </xf>
    <xf numFmtId="0" fontId="10" fillId="0" borderId="6" xfId="0" applyFont="1" applyBorder="1" applyAlignment="1">
      <alignment horizontal="left" wrapText="1"/>
    </xf>
    <xf numFmtId="0" fontId="10" fillId="0" borderId="2" xfId="0" applyFont="1" applyBorder="1" applyAlignment="1">
      <alignment horizontal="left"/>
    </xf>
    <xf numFmtId="3" fontId="27" fillId="0" borderId="2" xfId="0" applyNumberFormat="1" applyFont="1" applyBorder="1" applyAlignment="1">
      <alignment horizontal="left" vertical="center"/>
    </xf>
    <xf numFmtId="41" fontId="8" fillId="0" borderId="1" xfId="4" applyNumberFormat="1" applyFont="1" applyFill="1" applyBorder="1" applyAlignment="1">
      <alignment horizontal="left" vertical="center" wrapText="1"/>
    </xf>
    <xf numFmtId="3" fontId="10" fillId="0" borderId="14" xfId="4" applyNumberFormat="1" applyFont="1" applyBorder="1" applyAlignment="1">
      <alignment horizontal="left" vertical="center"/>
    </xf>
    <xf numFmtId="165" fontId="27" fillId="0" borderId="2" xfId="0" applyNumberFormat="1" applyFont="1" applyBorder="1" applyAlignment="1">
      <alignment horizontal="left" vertical="center"/>
    </xf>
    <xf numFmtId="3" fontId="9" fillId="0" borderId="20" xfId="0" applyNumberFormat="1" applyFont="1" applyBorder="1" applyAlignment="1">
      <alignment horizontal="left" vertical="center" wrapText="1"/>
    </xf>
    <xf numFmtId="3" fontId="9" fillId="0" borderId="25" xfId="0" applyNumberFormat="1" applyFont="1" applyBorder="1" applyAlignment="1">
      <alignment horizontal="left" vertical="center" wrapText="1"/>
    </xf>
    <xf numFmtId="3" fontId="8" fillId="0" borderId="8" xfId="0" applyNumberFormat="1" applyFont="1" applyBorder="1" applyAlignment="1">
      <alignment horizontal="left" vertical="center" wrapText="1"/>
    </xf>
    <xf numFmtId="3" fontId="9" fillId="0" borderId="8" xfId="0" applyNumberFormat="1" applyFont="1" applyBorder="1" applyAlignment="1">
      <alignment horizontal="left" vertical="center" wrapText="1"/>
    </xf>
    <xf numFmtId="3" fontId="8" fillId="0" borderId="1" xfId="0" applyNumberFormat="1" applyFont="1" applyBorder="1" applyAlignment="1">
      <alignment horizontal="left" vertical="center" wrapText="1"/>
    </xf>
    <xf numFmtId="3" fontId="9" fillId="0" borderId="1" xfId="0" applyNumberFormat="1" applyFont="1" applyBorder="1" applyAlignment="1">
      <alignment horizontal="left" vertical="center" wrapText="1"/>
    </xf>
    <xf numFmtId="41" fontId="9" fillId="0" borderId="1" xfId="0" applyNumberFormat="1" applyFont="1" applyBorder="1" applyAlignment="1">
      <alignment horizontal="left" vertical="center" wrapText="1"/>
    </xf>
    <xf numFmtId="0" fontId="35" fillId="0" borderId="4" xfId="0" applyFont="1" applyBorder="1" applyAlignment="1">
      <alignment horizontal="left" wrapText="1"/>
    </xf>
    <xf numFmtId="0" fontId="10" fillId="0" borderId="3" xfId="0" applyFont="1" applyBorder="1" applyAlignment="1">
      <alignment horizontal="left" vertical="center" wrapText="1"/>
    </xf>
    <xf numFmtId="0" fontId="9" fillId="0" borderId="3" xfId="0" applyFont="1" applyBorder="1" applyAlignment="1">
      <alignment horizontal="left" vertical="center" wrapText="1"/>
    </xf>
    <xf numFmtId="41" fontId="27" fillId="0" borderId="2" xfId="0" applyNumberFormat="1" applyFont="1" applyBorder="1" applyAlignment="1">
      <alignment horizontal="left" vertical="center"/>
    </xf>
    <xf numFmtId="3" fontId="27" fillId="0" borderId="1" xfId="0" applyNumberFormat="1" applyFont="1" applyBorder="1" applyAlignment="1">
      <alignment horizontal="left" vertical="center"/>
    </xf>
    <xf numFmtId="41" fontId="27" fillId="0" borderId="1" xfId="0" applyNumberFormat="1" applyFont="1" applyBorder="1" applyAlignment="1">
      <alignment horizontal="left" vertical="center"/>
    </xf>
    <xf numFmtId="0" fontId="8" fillId="0" borderId="0" xfId="0" applyFont="1" applyAlignment="1">
      <alignment vertical="center" wrapText="1"/>
    </xf>
    <xf numFmtId="3" fontId="9" fillId="0" borderId="1" xfId="0" applyNumberFormat="1" applyFont="1" applyBorder="1" applyAlignment="1">
      <alignment horizontal="center" vertical="center" wrapText="1"/>
    </xf>
    <xf numFmtId="3" fontId="25" fillId="0" borderId="1" xfId="0" applyNumberFormat="1" applyFont="1" applyBorder="1" applyAlignment="1">
      <alignment horizontal="center" vertical="center" wrapText="1"/>
    </xf>
    <xf numFmtId="0" fontId="9" fillId="11" borderId="23" xfId="0" applyFont="1" applyFill="1" applyBorder="1" applyAlignment="1">
      <alignment horizontal="center" vertical="center" wrapText="1"/>
    </xf>
    <xf numFmtId="0" fontId="9" fillId="11" borderId="21" xfId="0" applyFont="1" applyFill="1" applyBorder="1" applyAlignment="1">
      <alignment horizontal="center" vertical="center" wrapText="1"/>
    </xf>
    <xf numFmtId="0" fontId="9" fillId="11" borderId="22" xfId="0" applyFont="1" applyFill="1" applyBorder="1" applyAlignment="1">
      <alignment horizontal="center" vertical="center" wrapText="1"/>
    </xf>
    <xf numFmtId="0" fontId="27" fillId="11" borderId="23" xfId="0" applyFont="1" applyFill="1" applyBorder="1" applyAlignment="1">
      <alignment horizontal="center" vertical="center" wrapText="1"/>
    </xf>
    <xf numFmtId="0" fontId="27" fillId="11" borderId="21" xfId="0" applyFont="1" applyFill="1" applyBorder="1" applyAlignment="1">
      <alignment horizontal="center" vertical="center" wrapText="1"/>
    </xf>
    <xf numFmtId="0" fontId="27" fillId="11" borderId="22" xfId="0" applyFont="1" applyFill="1" applyBorder="1" applyAlignment="1">
      <alignment horizontal="center" vertical="center" wrapText="1"/>
    </xf>
    <xf numFmtId="0" fontId="9" fillId="0" borderId="27" xfId="0" applyFont="1" applyBorder="1" applyAlignment="1">
      <alignment horizontal="center" vertical="center" wrapText="1"/>
    </xf>
    <xf numFmtId="3" fontId="25" fillId="0" borderId="1" xfId="0" applyNumberFormat="1" applyFont="1" applyBorder="1" applyAlignment="1">
      <alignment horizontal="center" vertical="center"/>
    </xf>
    <xf numFmtId="3" fontId="9" fillId="0" borderId="8" xfId="0" applyNumberFormat="1" applyFont="1" applyBorder="1" applyAlignment="1">
      <alignment horizontal="center" vertical="center" wrapText="1"/>
    </xf>
    <xf numFmtId="0" fontId="34" fillId="0" borderId="27" xfId="0" applyFont="1" applyBorder="1" applyAlignment="1">
      <alignment horizontal="left" vertical="center" wrapText="1"/>
    </xf>
    <xf numFmtId="0" fontId="8" fillId="0" borderId="27" xfId="0" applyFont="1" applyBorder="1" applyAlignment="1">
      <alignment horizontal="left" vertical="center" wrapText="1"/>
    </xf>
    <xf numFmtId="0" fontId="9" fillId="0" borderId="8"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3" fontId="9" fillId="0" borderId="27" xfId="0" applyNumberFormat="1" applyFont="1" applyBorder="1" applyAlignment="1">
      <alignment horizontal="center" vertical="center" wrapText="1"/>
    </xf>
    <xf numFmtId="0" fontId="25" fillId="0" borderId="27" xfId="0" applyFont="1" applyBorder="1" applyAlignment="1">
      <alignment horizontal="center" vertical="center" wrapText="1"/>
    </xf>
    <xf numFmtId="0" fontId="25" fillId="0" borderId="1" xfId="0" applyFont="1" applyBorder="1" applyAlignment="1">
      <alignment horizontal="center" vertical="center" wrapText="1"/>
    </xf>
    <xf numFmtId="0" fontId="10" fillId="0" borderId="21" xfId="0" applyFont="1" applyBorder="1"/>
    <xf numFmtId="0" fontId="10" fillId="0" borderId="22" xfId="0" applyFont="1" applyBorder="1"/>
    <xf numFmtId="0" fontId="25" fillId="0" borderId="8"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 xfId="0" applyFont="1" applyBorder="1" applyAlignment="1">
      <alignment horizontal="center" vertical="center" wrapText="1"/>
    </xf>
    <xf numFmtId="0" fontId="25" fillId="0" borderId="1" xfId="0" applyFont="1" applyBorder="1" applyAlignment="1">
      <alignment horizontal="center" vertical="center"/>
    </xf>
    <xf numFmtId="0" fontId="10" fillId="0" borderId="27" xfId="0" applyFont="1" applyBorder="1" applyAlignment="1">
      <alignment horizontal="center" vertical="center" wrapText="1"/>
    </xf>
    <xf numFmtId="0" fontId="9" fillId="0" borderId="2" xfId="0" applyFont="1" applyBorder="1" applyAlignment="1">
      <alignment horizontal="center" vertical="center" wrapText="1"/>
    </xf>
    <xf numFmtId="0" fontId="34" fillId="0" borderId="1" xfId="0" applyFont="1" applyBorder="1" applyAlignment="1">
      <alignment horizontal="center" vertical="center" wrapText="1"/>
    </xf>
    <xf numFmtId="0" fontId="35" fillId="0" borderId="3" xfId="0" applyFont="1" applyBorder="1" applyAlignment="1">
      <alignment horizontal="center" vertical="center" wrapText="1"/>
    </xf>
    <xf numFmtId="0" fontId="9" fillId="12" borderId="1" xfId="0" applyFont="1" applyFill="1" applyBorder="1" applyAlignment="1">
      <alignment horizontal="center" vertical="center" wrapText="1"/>
    </xf>
    <xf numFmtId="0" fontId="9" fillId="12" borderId="3" xfId="0" applyFont="1" applyFill="1" applyBorder="1" applyAlignment="1">
      <alignment horizontal="center" vertical="center" wrapText="1"/>
    </xf>
    <xf numFmtId="0" fontId="26" fillId="8" borderId="21" xfId="0" applyFont="1" applyFill="1" applyBorder="1" applyAlignment="1">
      <alignment horizontal="left" vertical="center" wrapText="1"/>
    </xf>
    <xf numFmtId="0" fontId="25" fillId="8" borderId="21" xfId="0" applyFont="1" applyFill="1" applyBorder="1" applyAlignment="1">
      <alignment horizontal="left" vertical="center" wrapText="1"/>
    </xf>
    <xf numFmtId="0" fontId="9" fillId="12" borderId="2" xfId="0" applyFont="1" applyFill="1" applyBorder="1" applyAlignment="1">
      <alignment horizontal="center" vertical="center" wrapText="1"/>
    </xf>
    <xf numFmtId="3" fontId="9" fillId="0" borderId="28" xfId="0" applyNumberFormat="1" applyFont="1" applyBorder="1" applyAlignment="1">
      <alignment horizontal="center" vertical="center" wrapText="1"/>
    </xf>
    <xf numFmtId="3" fontId="9" fillId="0" borderId="14" xfId="0" applyNumberFormat="1" applyFont="1" applyBorder="1" applyAlignment="1">
      <alignment horizontal="center" vertical="center" wrapText="1"/>
    </xf>
    <xf numFmtId="0" fontId="10" fillId="0" borderId="27" xfId="0" applyFont="1" applyBorder="1" applyAlignment="1">
      <alignment horizontal="center" vertical="center"/>
    </xf>
    <xf numFmtId="0" fontId="10" fillId="0" borderId="8" xfId="0" applyFont="1" applyBorder="1" applyAlignment="1">
      <alignment horizontal="center" vertical="center"/>
    </xf>
    <xf numFmtId="0" fontId="35" fillId="0" borderId="2" xfId="0" applyFont="1" applyBorder="1" applyAlignment="1">
      <alignment horizontal="center" vertical="center" wrapText="1"/>
    </xf>
    <xf numFmtId="0" fontId="44" fillId="0" borderId="21" xfId="0" applyFont="1" applyBorder="1" applyAlignment="1">
      <alignment vertical="center" wrapText="1"/>
    </xf>
    <xf numFmtId="0" fontId="44" fillId="0" borderId="22" xfId="0" applyFont="1" applyBorder="1" applyAlignment="1">
      <alignment vertical="center" wrapText="1"/>
    </xf>
    <xf numFmtId="0" fontId="29" fillId="0" borderId="27" xfId="0" applyFont="1" applyBorder="1" applyAlignment="1">
      <alignment horizontal="left" vertical="center" wrapText="1"/>
    </xf>
    <xf numFmtId="0" fontId="45" fillId="0" borderId="27" xfId="0" applyFont="1" applyBorder="1" applyAlignment="1">
      <alignment horizontal="left"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30" fillId="0" borderId="20" xfId="0" applyFont="1" applyBorder="1" applyAlignment="1">
      <alignment horizontal="left" vertical="center" wrapText="1"/>
    </xf>
    <xf numFmtId="0" fontId="36" fillId="0" borderId="24" xfId="0" applyFont="1" applyBorder="1" applyAlignment="1">
      <alignment horizontal="left" vertical="center" wrapText="1"/>
    </xf>
    <xf numFmtId="0" fontId="36" fillId="0" borderId="25" xfId="0" applyFont="1" applyBorder="1" applyAlignment="1">
      <alignment horizontal="left" vertical="center" wrapText="1"/>
    </xf>
    <xf numFmtId="0" fontId="9" fillId="12" borderId="43" xfId="0" applyFont="1" applyFill="1" applyBorder="1" applyAlignment="1">
      <alignment horizontal="left" vertical="center" wrapText="1"/>
    </xf>
    <xf numFmtId="3" fontId="9" fillId="0" borderId="20" xfId="0" applyNumberFormat="1" applyFont="1" applyBorder="1" applyAlignment="1">
      <alignment horizontal="left" vertical="center" wrapText="1"/>
    </xf>
    <xf numFmtId="3" fontId="9" fillId="0" borderId="24" xfId="0" applyNumberFormat="1" applyFont="1" applyBorder="1" applyAlignment="1">
      <alignment horizontal="left" vertical="center" wrapText="1"/>
    </xf>
    <xf numFmtId="3" fontId="9" fillId="0" borderId="29" xfId="0" applyNumberFormat="1" applyFont="1" applyBorder="1" applyAlignment="1">
      <alignment horizontal="left" vertical="center" wrapText="1"/>
    </xf>
    <xf numFmtId="3" fontId="9" fillId="0" borderId="31" xfId="0" applyNumberFormat="1" applyFont="1" applyBorder="1" applyAlignment="1">
      <alignment horizontal="left" vertical="center" wrapText="1"/>
    </xf>
    <xf numFmtId="3" fontId="9" fillId="0" borderId="25" xfId="0" applyNumberFormat="1" applyFont="1" applyBorder="1" applyAlignment="1">
      <alignment horizontal="left" vertical="center" wrapText="1"/>
    </xf>
    <xf numFmtId="3" fontId="10" fillId="0" borderId="24" xfId="0" applyNumberFormat="1" applyFont="1" applyBorder="1" applyAlignment="1">
      <alignment horizontal="left" vertical="center"/>
    </xf>
    <xf numFmtId="3" fontId="9" fillId="12" borderId="34" xfId="0" applyNumberFormat="1" applyFont="1" applyFill="1" applyBorder="1" applyAlignment="1">
      <alignment horizontal="left" vertical="center" wrapText="1"/>
    </xf>
    <xf numFmtId="3" fontId="9" fillId="12" borderId="32" xfId="0" applyNumberFormat="1" applyFont="1" applyFill="1" applyBorder="1" applyAlignment="1">
      <alignment horizontal="left" vertical="center" wrapText="1"/>
    </xf>
    <xf numFmtId="3" fontId="9" fillId="12" borderId="33" xfId="0" applyNumberFormat="1" applyFont="1" applyFill="1" applyBorder="1" applyAlignment="1">
      <alignment horizontal="left" vertical="center" wrapText="1"/>
    </xf>
    <xf numFmtId="3" fontId="9" fillId="12" borderId="11" xfId="0" applyNumberFormat="1" applyFont="1" applyFill="1" applyBorder="1" applyAlignment="1">
      <alignment horizontal="left" vertical="center" wrapText="1"/>
    </xf>
    <xf numFmtId="3" fontId="9" fillId="12" borderId="19" xfId="0" applyNumberFormat="1" applyFont="1" applyFill="1" applyBorder="1" applyAlignment="1">
      <alignment horizontal="left" vertical="center" wrapText="1"/>
    </xf>
    <xf numFmtId="3" fontId="9" fillId="12" borderId="13" xfId="0" applyNumberFormat="1" applyFont="1" applyFill="1" applyBorder="1" applyAlignment="1">
      <alignment horizontal="left" vertical="center" wrapText="1"/>
    </xf>
    <xf numFmtId="0" fontId="9" fillId="0" borderId="43" xfId="0" applyFont="1" applyBorder="1" applyAlignment="1">
      <alignment horizontal="left" vertical="center" wrapText="1"/>
    </xf>
    <xf numFmtId="0" fontId="34" fillId="12" borderId="43" xfId="0" applyFont="1" applyFill="1" applyBorder="1" applyAlignment="1">
      <alignment horizontal="left" vertical="center" wrapText="1"/>
    </xf>
    <xf numFmtId="0" fontId="35" fillId="12" borderId="43" xfId="0" applyFont="1" applyFill="1" applyBorder="1" applyAlignment="1">
      <alignment horizontal="left" vertical="center" wrapText="1"/>
    </xf>
    <xf numFmtId="3" fontId="9" fillId="0" borderId="18" xfId="0" applyNumberFormat="1" applyFont="1" applyBorder="1" applyAlignment="1">
      <alignment horizontal="left" vertical="center" wrapText="1"/>
    </xf>
    <xf numFmtId="3" fontId="9" fillId="0" borderId="16" xfId="0" applyNumberFormat="1" applyFont="1" applyBorder="1" applyAlignment="1">
      <alignment horizontal="left" vertical="center" wrapText="1"/>
    </xf>
    <xf numFmtId="3" fontId="9" fillId="12" borderId="20" xfId="0" applyNumberFormat="1" applyFont="1" applyFill="1" applyBorder="1" applyAlignment="1">
      <alignment horizontal="left" vertical="center" wrapText="1"/>
    </xf>
    <xf numFmtId="3" fontId="9" fillId="12" borderId="24" xfId="0" applyNumberFormat="1" applyFont="1" applyFill="1" applyBorder="1" applyAlignment="1">
      <alignment horizontal="left" vertical="center" wrapText="1"/>
    </xf>
    <xf numFmtId="3" fontId="9" fillId="12" borderId="25" xfId="0" applyNumberFormat="1" applyFont="1" applyFill="1" applyBorder="1" applyAlignment="1">
      <alignment horizontal="left" vertical="center" wrapText="1"/>
    </xf>
    <xf numFmtId="0" fontId="9" fillId="12" borderId="43" xfId="0" applyFont="1" applyFill="1" applyBorder="1" applyAlignment="1">
      <alignment horizontal="center" vertical="center" wrapText="1"/>
    </xf>
    <xf numFmtId="3" fontId="9" fillId="12" borderId="34" xfId="0" applyNumberFormat="1" applyFont="1" applyFill="1" applyBorder="1" applyAlignment="1">
      <alignment horizontal="center" vertical="center" wrapText="1"/>
    </xf>
    <xf numFmtId="3" fontId="9" fillId="12" borderId="32" xfId="0" applyNumberFormat="1" applyFont="1" applyFill="1" applyBorder="1" applyAlignment="1">
      <alignment horizontal="center" vertical="center" wrapText="1"/>
    </xf>
    <xf numFmtId="3" fontId="9" fillId="12" borderId="33" xfId="0" applyNumberFormat="1" applyFont="1" applyFill="1" applyBorder="1" applyAlignment="1">
      <alignment horizontal="center" vertical="center" wrapText="1"/>
    </xf>
    <xf numFmtId="3" fontId="9" fillId="12" borderId="11" xfId="0" applyNumberFormat="1" applyFont="1" applyFill="1" applyBorder="1" applyAlignment="1">
      <alignment horizontal="center" vertical="center" wrapText="1"/>
    </xf>
    <xf numFmtId="3" fontId="9" fillId="12" borderId="19" xfId="0" applyNumberFormat="1" applyFont="1" applyFill="1" applyBorder="1" applyAlignment="1">
      <alignment horizontal="center" vertical="center" wrapText="1"/>
    </xf>
    <xf numFmtId="3" fontId="9" fillId="12" borderId="13" xfId="0" applyNumberFormat="1" applyFont="1" applyFill="1" applyBorder="1" applyAlignment="1">
      <alignment horizontal="center" vertical="center" wrapText="1"/>
    </xf>
    <xf numFmtId="3" fontId="9" fillId="0" borderId="20" xfId="0" applyNumberFormat="1" applyFont="1" applyBorder="1" applyAlignment="1">
      <alignment horizontal="center" vertical="center" wrapText="1"/>
    </xf>
    <xf numFmtId="3" fontId="10" fillId="0" borderId="24" xfId="0" applyNumberFormat="1" applyFont="1" applyBorder="1" applyAlignment="1">
      <alignment horizontal="center" vertical="center"/>
    </xf>
    <xf numFmtId="3" fontId="9" fillId="0" borderId="24" xfId="0" applyNumberFormat="1" applyFont="1" applyBorder="1" applyAlignment="1">
      <alignment horizontal="center" vertical="center" wrapText="1"/>
    </xf>
    <xf numFmtId="0" fontId="22" fillId="0" borderId="20" xfId="0" applyFont="1" applyBorder="1" applyAlignment="1">
      <alignment wrapText="1"/>
    </xf>
    <xf numFmtId="0" fontId="22" fillId="0" borderId="24" xfId="0" applyFont="1" applyBorder="1" applyAlignment="1">
      <alignment wrapText="1"/>
    </xf>
    <xf numFmtId="0" fontId="22" fillId="0" borderId="25" xfId="0" applyFont="1" applyBorder="1" applyAlignment="1">
      <alignment wrapText="1"/>
    </xf>
    <xf numFmtId="0" fontId="32" fillId="0" borderId="20" xfId="0" applyFont="1" applyBorder="1" applyAlignment="1">
      <alignment horizontal="left" vertical="center" wrapText="1"/>
    </xf>
    <xf numFmtId="0" fontId="33" fillId="0" borderId="24" xfId="0" applyFont="1" applyBorder="1" applyAlignment="1">
      <alignment horizontal="left" vertical="center" wrapText="1"/>
    </xf>
    <xf numFmtId="0" fontId="33" fillId="0" borderId="25" xfId="0" applyFont="1" applyBorder="1" applyAlignment="1">
      <alignment horizontal="left" vertical="center" wrapText="1"/>
    </xf>
    <xf numFmtId="0" fontId="9" fillId="0" borderId="20"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43" xfId="0" applyFont="1" applyBorder="1" applyAlignment="1">
      <alignment horizontal="center" vertical="center" wrapText="1"/>
    </xf>
    <xf numFmtId="0" fontId="33" fillId="0" borderId="24" xfId="0" applyFont="1" applyBorder="1" applyAlignment="1">
      <alignment horizontal="left" vertical="center"/>
    </xf>
    <xf numFmtId="0" fontId="33" fillId="0" borderId="25" xfId="0" applyFont="1" applyBorder="1" applyAlignment="1">
      <alignment horizontal="left" vertical="center"/>
    </xf>
    <xf numFmtId="3" fontId="9" fillId="0" borderId="29" xfId="0" applyNumberFormat="1" applyFont="1" applyBorder="1" applyAlignment="1">
      <alignment horizontal="center" vertical="center" wrapText="1"/>
    </xf>
    <xf numFmtId="3" fontId="9" fillId="0" borderId="31" xfId="0" applyNumberFormat="1" applyFont="1" applyBorder="1" applyAlignment="1">
      <alignment horizontal="center" vertical="center" wrapText="1"/>
    </xf>
    <xf numFmtId="0" fontId="34" fillId="12" borderId="43" xfId="0" applyFont="1" applyFill="1" applyBorder="1" applyAlignment="1">
      <alignment horizontal="center" vertical="center" wrapText="1"/>
    </xf>
    <xf numFmtId="0" fontId="35" fillId="12" borderId="43" xfId="0" applyFont="1" applyFill="1" applyBorder="1" applyAlignment="1">
      <alignment horizontal="center" vertical="center" wrapText="1"/>
    </xf>
    <xf numFmtId="3" fontId="9" fillId="0" borderId="18" xfId="0" applyNumberFormat="1" applyFont="1" applyBorder="1" applyAlignment="1">
      <alignment horizontal="center" vertical="center" wrapText="1"/>
    </xf>
    <xf numFmtId="3" fontId="9" fillId="0" borderId="16" xfId="0" applyNumberFormat="1" applyFont="1" applyBorder="1" applyAlignment="1">
      <alignment horizontal="center" vertical="center" wrapText="1"/>
    </xf>
    <xf numFmtId="3" fontId="9" fillId="12" borderId="20" xfId="0" applyNumberFormat="1" applyFont="1" applyFill="1" applyBorder="1" applyAlignment="1">
      <alignment horizontal="center" vertical="center" wrapText="1"/>
    </xf>
    <xf numFmtId="3" fontId="9" fillId="12" borderId="24" xfId="0" applyNumberFormat="1" applyFont="1" applyFill="1" applyBorder="1" applyAlignment="1">
      <alignment horizontal="center" vertical="center" wrapText="1"/>
    </xf>
    <xf numFmtId="3" fontId="9" fillId="12" borderId="25" xfId="0" applyNumberFormat="1" applyFont="1" applyFill="1" applyBorder="1" applyAlignment="1">
      <alignment horizontal="center" vertical="center" wrapText="1"/>
    </xf>
    <xf numFmtId="3" fontId="9" fillId="0" borderId="25" xfId="0" applyNumberFormat="1" applyFont="1" applyBorder="1" applyAlignment="1">
      <alignment horizontal="center" vertical="center" wrapText="1"/>
    </xf>
    <xf numFmtId="0" fontId="9" fillId="0" borderId="18" xfId="0" applyFont="1" applyBorder="1" applyAlignment="1">
      <alignment horizontal="left" wrapText="1"/>
    </xf>
    <xf numFmtId="0" fontId="9" fillId="0" borderId="16" xfId="0" applyFont="1" applyBorder="1" applyAlignment="1">
      <alignment horizontal="left" wrapText="1"/>
    </xf>
    <xf numFmtId="0" fontId="9" fillId="0" borderId="12" xfId="0" applyFont="1" applyBorder="1" applyAlignment="1">
      <alignment horizontal="left" wrapText="1"/>
    </xf>
    <xf numFmtId="0" fontId="27" fillId="7" borderId="15" xfId="0" applyFont="1" applyFill="1" applyBorder="1" applyAlignment="1">
      <alignment horizontal="left" wrapText="1"/>
    </xf>
    <xf numFmtId="0" fontId="10" fillId="7" borderId="42" xfId="0" applyFont="1" applyFill="1" applyBorder="1" applyAlignment="1">
      <alignment horizontal="left"/>
    </xf>
    <xf numFmtId="0" fontId="10" fillId="7" borderId="9" xfId="0" applyFont="1" applyFill="1" applyBorder="1" applyAlignment="1">
      <alignment horizontal="left"/>
    </xf>
    <xf numFmtId="0" fontId="31" fillId="10" borderId="1" xfId="0" applyFont="1" applyFill="1" applyBorder="1" applyAlignment="1">
      <alignment horizontal="left" vertical="center" wrapText="1"/>
    </xf>
    <xf numFmtId="0" fontId="18" fillId="0" borderId="53" xfId="0" applyFont="1" applyBorder="1" applyAlignment="1">
      <alignment horizontal="center" vertical="center" wrapText="1"/>
    </xf>
    <xf numFmtId="0" fontId="18" fillId="0" borderId="39" xfId="0" applyFont="1" applyBorder="1" applyAlignment="1">
      <alignment horizontal="center" vertical="center" wrapText="1"/>
    </xf>
    <xf numFmtId="3" fontId="18" fillId="0" borderId="53" xfId="0" applyNumberFormat="1" applyFont="1" applyBorder="1" applyAlignment="1">
      <alignment horizontal="center" vertical="center" wrapText="1"/>
    </xf>
    <xf numFmtId="3" fontId="18" fillId="0" borderId="39" xfId="0" applyNumberFormat="1" applyFont="1" applyBorder="1" applyAlignment="1">
      <alignment horizontal="center" vertical="center" wrapText="1"/>
    </xf>
    <xf numFmtId="3" fontId="24" fillId="0" borderId="40" xfId="0" applyNumberFormat="1" applyFont="1" applyBorder="1" applyAlignment="1">
      <alignment horizontal="center" vertical="center" wrapText="1"/>
    </xf>
    <xf numFmtId="3" fontId="24" fillId="0" borderId="41" xfId="0" applyNumberFormat="1" applyFont="1" applyBorder="1" applyAlignment="1">
      <alignment horizontal="center" vertical="center" wrapText="1"/>
    </xf>
    <xf numFmtId="3" fontId="21" fillId="10" borderId="52" xfId="0" applyNumberFormat="1" applyFont="1" applyFill="1" applyBorder="1" applyAlignment="1">
      <alignment horizontal="center" vertical="center" wrapText="1"/>
    </xf>
    <xf numFmtId="3" fontId="21" fillId="10" borderId="36" xfId="0" applyNumberFormat="1" applyFont="1" applyFill="1" applyBorder="1" applyAlignment="1">
      <alignment horizontal="center" vertical="center" wrapText="1"/>
    </xf>
    <xf numFmtId="0" fontId="23" fillId="0" borderId="0" xfId="0" applyFont="1" applyAlignment="1">
      <alignment horizontal="center" vertical="center"/>
    </xf>
    <xf numFmtId="0" fontId="20" fillId="9" borderId="34" xfId="0" applyFont="1" applyFill="1" applyBorder="1" applyAlignment="1">
      <alignment horizontal="justify" vertical="center" wrapText="1"/>
    </xf>
    <xf numFmtId="0" fontId="20" fillId="9" borderId="7" xfId="0" applyFont="1" applyFill="1" applyBorder="1" applyAlignment="1">
      <alignment horizontal="justify" vertical="center" wrapText="1"/>
    </xf>
    <xf numFmtId="0" fontId="20" fillId="9" borderId="32" xfId="0" applyFont="1" applyFill="1" applyBorder="1" applyAlignment="1">
      <alignment horizontal="center" vertical="center" wrapText="1"/>
    </xf>
    <xf numFmtId="0" fontId="20" fillId="9" borderId="0" xfId="0" applyFont="1" applyFill="1" applyAlignment="1">
      <alignment horizontal="center" vertical="center" wrapText="1"/>
    </xf>
  </cellXfs>
  <cellStyles count="15">
    <cellStyle name="Accent2" xfId="1" builtinId="33"/>
    <cellStyle name="Accent5" xfId="2" builtinId="45"/>
    <cellStyle name="Accent6" xfId="3" builtinId="49"/>
    <cellStyle name="Comma" xfId="4" builtinId="3"/>
    <cellStyle name="Comma 3" xfId="5"/>
    <cellStyle name="Comma 5" xfId="6"/>
    <cellStyle name="Normal" xfId="0" builtinId="0"/>
    <cellStyle name="Normal 113" xfId="7"/>
    <cellStyle name="Normal 117" xfId="8"/>
    <cellStyle name="Normal 127" xfId="9"/>
    <cellStyle name="Normal 3" xfId="10"/>
    <cellStyle name="Normal 3 4" xfId="11"/>
    <cellStyle name="Normal 4 2" xfId="12"/>
    <cellStyle name="Normal 5 4" xfId="13"/>
    <cellStyle name="Percent" xfId="1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3.xml"/><Relationship Id="rId11" Type="http://schemas.openxmlformats.org/officeDocument/2006/relationships/sharedStrings" Target="sharedStrings.xml"/><Relationship Id="rId5" Type="http://schemas.openxmlformats.org/officeDocument/2006/relationships/chartsheet" Target="chartsheets/sheet2.xml"/><Relationship Id="rId10" Type="http://schemas.openxmlformats.org/officeDocument/2006/relationships/styles" Target="styles.xml"/><Relationship Id="rId4" Type="http://schemas.openxmlformats.org/officeDocument/2006/relationships/chartsheet" Target="chartsheets/sheet1.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latin typeface="Arial Black" panose="020B0A04020102020204" pitchFamily="34" charset="0"/>
              </a:rPr>
              <a:t>NDARJA E SHPENZIMEVE</a:t>
            </a:r>
          </a:p>
        </c:rich>
      </c:tx>
      <c:overlay val="0"/>
      <c:spPr>
        <a:noFill/>
        <a:ln w="25400">
          <a:noFill/>
        </a:ln>
      </c:spPr>
    </c:title>
    <c:autoTitleDeleted val="0"/>
    <c:plotArea>
      <c:layout>
        <c:manualLayout>
          <c:layoutTarget val="inner"/>
          <c:xMode val="edge"/>
          <c:yMode val="edge"/>
          <c:x val="0.25440140845070419"/>
          <c:y val="0.18090452261306531"/>
          <c:w val="0.49031690140845779"/>
          <c:h val="0.69974874371860063"/>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4102-4754-9CF7-72D105DE9EC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4102-4754-9CF7-72D105DE9EC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4102-4754-9CF7-72D105DE9EC4}"/>
              </c:ext>
            </c:extLst>
          </c:dPt>
          <c:dLbls>
            <c:numFmt formatCode="0.0%" sourceLinked="0"/>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in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'Totali_Qellimet politike'!$G$46:$G$49</c:f>
              <c:strCache>
                <c:ptCount val="4"/>
                <c:pt idx="0">
                  <c:v>MTBP 2022-2025</c:v>
                </c:pt>
                <c:pt idx="1">
                  <c:v>Financim i Huaj /Burime te tjera</c:v>
                </c:pt>
                <c:pt idx="2">
                  <c:v>Buxheti 2025-2026</c:v>
                </c:pt>
                <c:pt idx="3">
                  <c:v>Hendek financiar 2022-2026</c:v>
                </c:pt>
              </c:strCache>
            </c:strRef>
          </c:cat>
          <c:val>
            <c:numRef>
              <c:f>'Totali_Qellimet politike'!$H$46:$H$49</c:f>
              <c:numCache>
                <c:formatCode>#,##0</c:formatCode>
                <c:ptCount val="4"/>
                <c:pt idx="0">
                  <c:v>3030416625.0620003</c:v>
                </c:pt>
                <c:pt idx="1">
                  <c:v>68893191</c:v>
                </c:pt>
                <c:pt idx="2">
                  <c:v>2375024193.9379997</c:v>
                </c:pt>
                <c:pt idx="3">
                  <c:v>-414512407.90800005</c:v>
                </c:pt>
              </c:numCache>
            </c:numRef>
          </c:val>
          <c:extLst>
            <c:ext xmlns:c16="http://schemas.microsoft.com/office/drawing/2014/chart" uri="{C3380CC4-5D6E-409C-BE32-E72D297353CC}">
              <c16:uniqueId val="{00000003-4102-4754-9CF7-72D105DE9EC4}"/>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200" b="0" i="0" strike="noStrike">
                <a:solidFill>
                  <a:srgbClr val="333333"/>
                </a:solidFill>
                <a:latin typeface="Arial Black"/>
              </a:rPr>
              <a:t>NATYRA EKONOMIKE E KOSTOVE TË </a:t>
            </a:r>
          </a:p>
          <a:p>
            <a:pPr>
              <a:defRPr sz="1000" b="0" i="0" u="none" strike="noStrike" baseline="0">
                <a:solidFill>
                  <a:srgbClr val="000000"/>
                </a:solidFill>
                <a:latin typeface="Calibri"/>
                <a:ea typeface="Calibri"/>
                <a:cs typeface="Calibri"/>
              </a:defRPr>
            </a:pPr>
            <a:r>
              <a:rPr lang="en-US" sz="1200" b="0" i="0" strike="noStrike">
                <a:solidFill>
                  <a:srgbClr val="333333"/>
                </a:solidFill>
                <a:latin typeface="Arial Black"/>
              </a:rPr>
              <a:t>Planit të Veprimit</a:t>
            </a:r>
            <a:endParaRPr lang="en-US" sz="1200" b="0" i="0" strike="noStrike">
              <a:solidFill>
                <a:srgbClr val="333333"/>
              </a:solidFill>
              <a:latin typeface="Calibri"/>
              <a:cs typeface="Calibri"/>
            </a:endParaRPr>
          </a:p>
          <a:p>
            <a:pPr>
              <a:defRPr sz="1000" b="0" i="0" u="none" strike="noStrike" baseline="0">
                <a:solidFill>
                  <a:srgbClr val="000000"/>
                </a:solidFill>
                <a:latin typeface="Calibri"/>
                <a:ea typeface="Calibri"/>
                <a:cs typeface="Calibri"/>
              </a:defRPr>
            </a:pPr>
            <a:endParaRPr lang="en-US" sz="1400" b="0" i="0" strike="noStrike">
              <a:solidFill>
                <a:srgbClr val="333333"/>
              </a:solidFill>
              <a:latin typeface="Calibri"/>
              <a:cs typeface="Calibri"/>
            </a:endParaRPr>
          </a:p>
        </c:rich>
      </c:tx>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9.1549295774648098E-2"/>
          <c:y val="0.18718592964824118"/>
          <c:w val="0.80897887323944595"/>
          <c:h val="0.72110552763820268"/>
        </c:manualLayout>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0-63F5-4E5E-AD16-9FFE1CBB4185}"/>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1-63F5-4E5E-AD16-9FFE1CBB4185}"/>
              </c:ext>
            </c:extLst>
          </c:dPt>
          <c:dLbls>
            <c:spPr>
              <a:noFill/>
              <a:ln w="25400">
                <a:noFill/>
              </a:ln>
            </c:spPr>
            <c:txPr>
              <a:bodyPr wrap="square" lIns="38100" tIns="19050" rIns="38100" bIns="19050" anchor="ctr">
                <a:spAutoFit/>
              </a:bodyPr>
              <a:lstStyle/>
              <a:p>
                <a:pPr>
                  <a:defRPr sz="1200" b="1"/>
                </a:pPr>
                <a:endParaRPr lang="en-US"/>
              </a:p>
            </c:txPr>
            <c:dLblPos val="ctr"/>
            <c:showLegendKey val="0"/>
            <c:showVal val="0"/>
            <c:showCatName val="1"/>
            <c:showSerName val="0"/>
            <c:showPercent val="1"/>
            <c:showBubbleSize val="0"/>
            <c:showLeaderLines val="1"/>
            <c:extLst>
              <c:ext xmlns:c15="http://schemas.microsoft.com/office/drawing/2012/chart" uri="{CE6537A1-D6FC-4f65-9D91-7224C49458BB}"/>
            </c:extLst>
          </c:dLbls>
          <c:cat>
            <c:strRef>
              <c:f>'Totali_Qellimet politike'!$G$60:$G$61</c:f>
              <c:strCache>
                <c:ptCount val="2"/>
                <c:pt idx="0">
                  <c:v>Kosto Korente </c:v>
                </c:pt>
                <c:pt idx="1">
                  <c:v>Kosto kapitale</c:v>
                </c:pt>
              </c:strCache>
            </c:strRef>
          </c:cat>
          <c:val>
            <c:numRef>
              <c:f>'Totali_Qellimet politike'!$H$60:$H$61</c:f>
              <c:numCache>
                <c:formatCode>#,##0</c:formatCode>
                <c:ptCount val="2"/>
                <c:pt idx="0">
                  <c:v>3361210166.908</c:v>
                </c:pt>
                <c:pt idx="1">
                  <c:v>2527636250</c:v>
                </c:pt>
              </c:numCache>
            </c:numRef>
          </c:val>
          <c:extLst>
            <c:ext xmlns:c16="http://schemas.microsoft.com/office/drawing/2014/chart" uri="{C3380CC4-5D6E-409C-BE32-E72D297353CC}">
              <c16:uniqueId val="{00000002-63F5-4E5E-AD16-9FFE1CBB418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654929577464345E-2"/>
          <c:y val="8.9195979899499095E-2"/>
          <c:w val="0.83626760563380365"/>
          <c:h val="0.88567839195979892"/>
        </c:manualLayout>
      </c:layout>
      <c:barChart>
        <c:barDir val="col"/>
        <c:grouping val="percentStacked"/>
        <c:varyColors val="0"/>
        <c:ser>
          <c:idx val="0"/>
          <c:order val="0"/>
          <c:tx>
            <c:strRef>
              <c:f>'Totali_Qellimet politike'!$K$44</c:f>
              <c:strCache>
                <c:ptCount val="1"/>
                <c:pt idx="0">
                  <c:v>Kosto Korente</c:v>
                </c:pt>
              </c:strCache>
            </c:strRef>
          </c:tx>
          <c:spPr>
            <a:solidFill>
              <a:srgbClr val="5B9BD5"/>
            </a:solidFill>
            <a:ln w="25400">
              <a:noFill/>
            </a:ln>
          </c:spPr>
          <c:invertIfNegative val="0"/>
          <c:dLbls>
            <c:spPr>
              <a:noFill/>
              <a:ln w="25400">
                <a:noFill/>
              </a:ln>
            </c:spPr>
            <c:txPr>
              <a:bodyPr rot="-540000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'Totali_Qellimet politike'!$J$45:$J$52</c:f>
              <c:strCache>
                <c:ptCount val="4"/>
                <c:pt idx="0">
                  <c:v>Qëllimi i Politikës I</c:v>
                </c:pt>
                <c:pt idx="1">
                  <c:v>Qëllimi i Politikës II</c:v>
                </c:pt>
                <c:pt idx="2">
                  <c:v>Qëllimi i Politikës III</c:v>
                </c:pt>
                <c:pt idx="3">
                  <c:v>Qëllimi i Politikës IV</c:v>
                </c:pt>
              </c:strCache>
            </c:strRef>
          </c:cat>
          <c:val>
            <c:numRef>
              <c:f>'Totali_Qellimet politike'!$K$45:$K$52</c:f>
              <c:numCache>
                <c:formatCode>#,##0</c:formatCode>
                <c:ptCount val="8"/>
                <c:pt idx="0">
                  <c:v>401613169.5</c:v>
                </c:pt>
                <c:pt idx="1">
                  <c:v>2640401012.2000003</c:v>
                </c:pt>
                <c:pt idx="2">
                  <c:v>137489022.984</c:v>
                </c:pt>
                <c:pt idx="3">
                  <c:v>181706962.22399998</c:v>
                </c:pt>
              </c:numCache>
            </c:numRef>
          </c:val>
          <c:extLst>
            <c:ext xmlns:c16="http://schemas.microsoft.com/office/drawing/2014/chart" uri="{C3380CC4-5D6E-409C-BE32-E72D297353CC}">
              <c16:uniqueId val="{00000000-AC12-4941-8768-3E71E5588C8C}"/>
            </c:ext>
          </c:extLst>
        </c:ser>
        <c:ser>
          <c:idx val="1"/>
          <c:order val="1"/>
          <c:tx>
            <c:strRef>
              <c:f>'Totali_Qellimet politike'!$L$44</c:f>
              <c:strCache>
                <c:ptCount val="1"/>
                <c:pt idx="0">
                  <c:v>Kosto Kapitale</c:v>
                </c:pt>
              </c:strCache>
            </c:strRef>
          </c:tx>
          <c:spPr>
            <a:solidFill>
              <a:srgbClr val="ED7D31"/>
            </a:solidFill>
            <a:ln w="25400">
              <a:noFill/>
            </a:ln>
          </c:spPr>
          <c:invertIfNegative val="0"/>
          <c:dLbls>
            <c:spPr>
              <a:noFill/>
              <a:ln>
                <a:noFill/>
              </a:ln>
              <a:effectLst/>
            </c:spPr>
            <c:txPr>
              <a:bodyPr rot="-5400000" vert="horz"/>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'Totali_Qellimet politike'!$J$45:$J$52</c:f>
              <c:strCache>
                <c:ptCount val="4"/>
                <c:pt idx="0">
                  <c:v>Qëllimi i Politikës I</c:v>
                </c:pt>
                <c:pt idx="1">
                  <c:v>Qëllimi i Politikës II</c:v>
                </c:pt>
                <c:pt idx="2">
                  <c:v>Qëllimi i Politikës III</c:v>
                </c:pt>
                <c:pt idx="3">
                  <c:v>Qëllimi i Politikës IV</c:v>
                </c:pt>
              </c:strCache>
            </c:strRef>
          </c:cat>
          <c:val>
            <c:numRef>
              <c:f>'Totali_Qellimet politike'!$L$45:$L$52</c:f>
              <c:numCache>
                <c:formatCode>#,##0</c:formatCode>
                <c:ptCount val="8"/>
                <c:pt idx="0">
                  <c:v>3450000</c:v>
                </c:pt>
                <c:pt idx="1">
                  <c:v>86250</c:v>
                </c:pt>
                <c:pt idx="2">
                  <c:v>121900000</c:v>
                </c:pt>
                <c:pt idx="3">
                  <c:v>2402200000</c:v>
                </c:pt>
              </c:numCache>
            </c:numRef>
          </c:val>
          <c:extLst>
            <c:ext xmlns:c16="http://schemas.microsoft.com/office/drawing/2014/chart" uri="{C3380CC4-5D6E-409C-BE32-E72D297353CC}">
              <c16:uniqueId val="{00000001-AC12-4941-8768-3E71E5588C8C}"/>
            </c:ext>
          </c:extLst>
        </c:ser>
        <c:dLbls>
          <c:showLegendKey val="0"/>
          <c:showVal val="0"/>
          <c:showCatName val="0"/>
          <c:showSerName val="0"/>
          <c:showPercent val="0"/>
          <c:showBubbleSize val="0"/>
        </c:dLbls>
        <c:gapWidth val="55"/>
        <c:overlap val="100"/>
        <c:axId val="82763776"/>
        <c:axId val="82765312"/>
      </c:barChart>
      <c:catAx>
        <c:axId val="82763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765312"/>
        <c:crosses val="autoZero"/>
        <c:auto val="1"/>
        <c:lblAlgn val="ctr"/>
        <c:lblOffset val="100"/>
        <c:noMultiLvlLbl val="0"/>
      </c:catAx>
      <c:valAx>
        <c:axId val="827653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763776"/>
        <c:crosses val="autoZero"/>
        <c:crossBetween val="between"/>
      </c:valAx>
      <c:spPr>
        <a:noFill/>
        <a:ln w="25400">
          <a:noFill/>
        </a:ln>
      </c:spPr>
    </c:plotArea>
    <c:legend>
      <c:legendPos val="r"/>
      <c:layout>
        <c:manualLayout>
          <c:xMode val="edge"/>
          <c:yMode val="edge"/>
          <c:x val="0.89524647887323927"/>
          <c:y val="0.49748743718593397"/>
          <c:w val="9.9471830985915513E-2"/>
          <c:h val="0.12848188452678674"/>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sheetPr>
    <tabColor theme="9" tint="-0.249977111117893"/>
  </sheetPr>
  <sheetViews>
    <sheetView zoomScale="121"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tabColor theme="9" tint="-0.249977111117893"/>
  </sheetPr>
  <sheetViews>
    <sheetView zoomScale="75"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sheetPr>
    <tabColor theme="9" tint="-0.249977111117893"/>
  </sheetPr>
  <sheetViews>
    <sheetView zoomScale="121"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666963" cy="6297521"/>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66963" cy="6297521"/>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lvana%20Gadeshi/AppData/Local/Microsoft/Windows/INetCache/Content.Outlook/7X1VPN9G/4.Formati%20IV_Modeli%20i%20Kostimit%20Financiar__IPSIS_PKR_27%2006%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tandard_Cost"/>
      <sheetName val="Incremental_Cost Year 2"/>
      <sheetName val="Incremental_Cost Year 3"/>
      <sheetName val="Incremental_Cost Year 4"/>
      <sheetName val="Incremental_Cost Year 5"/>
      <sheetName val="Summary for IPSIS"/>
      <sheetName val="Incremental_Cost Year 1"/>
      <sheetName val="Sheet1"/>
    </sheetNames>
    <sheetDataSet>
      <sheetData sheetId="0" refreshError="1"/>
      <sheetData sheetId="1" refreshError="1"/>
      <sheetData sheetId="2" refreshError="1"/>
      <sheetData sheetId="3" refreshError="1"/>
      <sheetData sheetId="4" refreshError="1"/>
      <sheetData sheetId="5" refreshError="1">
        <row r="8">
          <cell r="H8">
            <v>2968420</v>
          </cell>
          <cell r="V8">
            <v>0</v>
          </cell>
          <cell r="BF8">
            <v>0</v>
          </cell>
        </row>
        <row r="9">
          <cell r="V9">
            <v>0</v>
          </cell>
          <cell r="BF9">
            <v>0</v>
          </cell>
        </row>
        <row r="10">
          <cell r="V10">
            <v>0</v>
          </cell>
          <cell r="BF10">
            <v>0</v>
          </cell>
        </row>
        <row r="11">
          <cell r="V11">
            <v>0</v>
          </cell>
          <cell r="BF11">
            <v>0</v>
          </cell>
        </row>
        <row r="12">
          <cell r="V12">
            <v>0</v>
          </cell>
          <cell r="BF12">
            <v>0</v>
          </cell>
        </row>
        <row r="13">
          <cell r="V13">
            <v>0</v>
          </cell>
          <cell r="BF13">
            <v>0</v>
          </cell>
        </row>
        <row r="14">
          <cell r="V14">
            <v>0</v>
          </cell>
        </row>
        <row r="15">
          <cell r="V15">
            <v>0</v>
          </cell>
          <cell r="BF15">
            <v>0</v>
          </cell>
        </row>
        <row r="16">
          <cell r="V16">
            <v>0</v>
          </cell>
          <cell r="BF16">
            <v>0</v>
          </cell>
        </row>
        <row r="17">
          <cell r="V17">
            <v>0</v>
          </cell>
          <cell r="BF17">
            <v>0</v>
          </cell>
          <cell r="BU17">
            <v>0</v>
          </cell>
          <cell r="BV17">
            <v>0</v>
          </cell>
          <cell r="BW17">
            <v>0</v>
          </cell>
          <cell r="BX17">
            <v>0</v>
          </cell>
          <cell r="BY17">
            <v>0</v>
          </cell>
        </row>
        <row r="25">
          <cell r="J25">
            <v>0</v>
          </cell>
          <cell r="V25">
            <v>0</v>
          </cell>
          <cell r="AH25">
            <v>0</v>
          </cell>
          <cell r="AT25">
            <v>0</v>
          </cell>
          <cell r="BF25">
            <v>0</v>
          </cell>
        </row>
        <row r="26">
          <cell r="J26">
            <v>0</v>
          </cell>
          <cell r="V26">
            <v>0</v>
          </cell>
          <cell r="AH26">
            <v>0</v>
          </cell>
          <cell r="AT26">
            <v>0</v>
          </cell>
          <cell r="BF26">
            <v>0</v>
          </cell>
        </row>
        <row r="63">
          <cell r="J63">
            <v>0</v>
          </cell>
        </row>
        <row r="64">
          <cell r="J64">
            <v>0</v>
          </cell>
        </row>
        <row r="75">
          <cell r="J75">
            <v>0</v>
          </cell>
        </row>
        <row r="76">
          <cell r="H76">
            <v>0</v>
          </cell>
          <cell r="I76">
            <v>0</v>
          </cell>
          <cell r="J76">
            <v>0</v>
          </cell>
        </row>
        <row r="77">
          <cell r="J77">
            <v>0</v>
          </cell>
        </row>
        <row r="80">
          <cell r="J80">
            <v>0</v>
          </cell>
          <cell r="V80">
            <v>0</v>
          </cell>
          <cell r="AH80">
            <v>0</v>
          </cell>
          <cell r="AT80">
            <v>0</v>
          </cell>
          <cell r="BF80">
            <v>0</v>
          </cell>
        </row>
        <row r="81">
          <cell r="J81">
            <v>0</v>
          </cell>
          <cell r="V81">
            <v>0</v>
          </cell>
          <cell r="AH81">
            <v>0</v>
          </cell>
          <cell r="AT81">
            <v>0</v>
          </cell>
          <cell r="BF81">
            <v>0</v>
          </cell>
        </row>
        <row r="82">
          <cell r="J82">
            <v>0</v>
          </cell>
          <cell r="V82">
            <v>0</v>
          </cell>
          <cell r="AH82">
            <v>0</v>
          </cell>
          <cell r="BF82">
            <v>0</v>
          </cell>
        </row>
        <row r="91">
          <cell r="J91">
            <v>0</v>
          </cell>
          <cell r="V91">
            <v>0</v>
          </cell>
          <cell r="AH91">
            <v>0</v>
          </cell>
          <cell r="AT91">
            <v>0</v>
          </cell>
          <cell r="BF91">
            <v>0</v>
          </cell>
        </row>
        <row r="92">
          <cell r="J92">
            <v>0</v>
          </cell>
          <cell r="V92">
            <v>0</v>
          </cell>
          <cell r="AH92">
            <v>0</v>
          </cell>
          <cell r="AT92">
            <v>0</v>
          </cell>
          <cell r="BF92">
            <v>0</v>
          </cell>
        </row>
        <row r="93">
          <cell r="J93">
            <v>0</v>
          </cell>
          <cell r="V93">
            <v>0</v>
          </cell>
          <cell r="AH93">
            <v>0</v>
          </cell>
          <cell r="AT93">
            <v>0</v>
          </cell>
          <cell r="BF93">
            <v>0</v>
          </cell>
        </row>
        <row r="103">
          <cell r="J103">
            <v>0</v>
          </cell>
          <cell r="V103">
            <v>0</v>
          </cell>
          <cell r="AH103">
            <v>0</v>
          </cell>
          <cell r="AT103">
            <v>0</v>
          </cell>
          <cell r="BF103">
            <v>0</v>
          </cell>
        </row>
        <row r="104">
          <cell r="J104">
            <v>0</v>
          </cell>
          <cell r="V104">
            <v>0</v>
          </cell>
          <cell r="AH104">
            <v>0</v>
          </cell>
          <cell r="AT104">
            <v>0</v>
          </cell>
          <cell r="BF104">
            <v>0</v>
          </cell>
        </row>
        <row r="105">
          <cell r="J105">
            <v>0</v>
          </cell>
          <cell r="V105">
            <v>0</v>
          </cell>
          <cell r="AH105">
            <v>0</v>
          </cell>
          <cell r="AT105">
            <v>0</v>
          </cell>
          <cell r="BF105">
            <v>0</v>
          </cell>
        </row>
        <row r="111">
          <cell r="J111">
            <v>0</v>
          </cell>
        </row>
        <row r="112">
          <cell r="J112">
            <v>0</v>
          </cell>
          <cell r="V112">
            <v>0</v>
          </cell>
          <cell r="AH112">
            <v>0</v>
          </cell>
        </row>
        <row r="113">
          <cell r="J113">
            <v>0</v>
          </cell>
          <cell r="V113">
            <v>0</v>
          </cell>
          <cell r="AH113">
            <v>0</v>
          </cell>
        </row>
        <row r="114">
          <cell r="J114">
            <v>0</v>
          </cell>
          <cell r="V114">
            <v>0</v>
          </cell>
          <cell r="AH114">
            <v>0</v>
          </cell>
        </row>
        <row r="115">
          <cell r="J115">
            <v>0</v>
          </cell>
          <cell r="V115">
            <v>0</v>
          </cell>
          <cell r="AH115">
            <v>0</v>
          </cell>
        </row>
        <row r="116">
          <cell r="J116">
            <v>0</v>
          </cell>
          <cell r="V116">
            <v>0</v>
          </cell>
          <cell r="AH116">
            <v>0</v>
          </cell>
        </row>
      </sheetData>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S123"/>
  <sheetViews>
    <sheetView tabSelected="1" zoomScale="90" zoomScaleNormal="90" zoomScaleSheetLayoutView="87" workbookViewId="0">
      <selection activeCell="G119" sqref="G119"/>
    </sheetView>
  </sheetViews>
  <sheetFormatPr defaultColWidth="8.85546875" defaultRowHeight="12" x14ac:dyDescent="0.2"/>
  <cols>
    <col min="1" max="1" width="2.42578125" style="6" customWidth="1"/>
    <col min="2" max="2" width="9.42578125" style="18" customWidth="1"/>
    <col min="3" max="3" width="59.85546875" style="6" customWidth="1"/>
    <col min="4" max="4" width="19.42578125" style="6" hidden="1" customWidth="1"/>
    <col min="5" max="5" width="22" style="6" customWidth="1"/>
    <col min="6" max="6" width="15.5703125" style="7" customWidth="1"/>
    <col min="7" max="7" width="21" style="7" customWidth="1"/>
    <col min="8" max="8" width="12.5703125" style="7" customWidth="1"/>
    <col min="9" max="9" width="12.28515625" style="7" customWidth="1"/>
    <col min="10" max="10" width="16.28515625" style="12" customWidth="1"/>
    <col min="11" max="11" width="16" style="12" customWidth="1"/>
    <col min="12" max="12" width="17" style="12" customWidth="1"/>
    <col min="13" max="13" width="16.28515625" style="12" customWidth="1"/>
    <col min="14" max="14" width="14.28515625" style="12" customWidth="1"/>
    <col min="15" max="15" width="15.28515625" style="12" customWidth="1"/>
    <col min="16" max="16" width="16.42578125" style="12" customWidth="1"/>
    <col min="17" max="17" width="15.7109375" style="12" customWidth="1"/>
    <col min="18" max="18" width="15.85546875" style="12" customWidth="1"/>
    <col min="19" max="19" width="16.7109375" style="12" customWidth="1"/>
    <col min="20" max="20" width="15.5703125" style="12" customWidth="1"/>
    <col min="21" max="21" width="16.7109375" style="12" customWidth="1"/>
    <col min="22" max="22" width="18.7109375" style="12" customWidth="1"/>
    <col min="23" max="23" width="15.42578125" style="12" customWidth="1"/>
    <col min="24" max="24" width="16.42578125" style="12" customWidth="1"/>
    <col min="25" max="25" width="18.7109375" style="12" customWidth="1"/>
    <col min="26" max="26" width="18" style="12" customWidth="1"/>
    <col min="27" max="27" width="18.7109375" style="12" customWidth="1"/>
    <col min="28" max="28" width="16.7109375" style="12" customWidth="1"/>
    <col min="29" max="29" width="17.28515625" style="12" customWidth="1"/>
    <col min="30" max="30" width="18.7109375" style="12" customWidth="1"/>
    <col min="31" max="31" width="16.140625" style="12" customWidth="1"/>
    <col min="32" max="33" width="15.5703125" style="12" customWidth="1"/>
    <col min="34" max="34" width="15.140625" style="12" customWidth="1"/>
    <col min="35" max="35" width="15.28515625" style="12" customWidth="1"/>
    <col min="36" max="36" width="15.5703125" style="12" customWidth="1"/>
    <col min="37" max="37" width="16.7109375" style="12" customWidth="1"/>
    <col min="38" max="38" width="18" style="12" customWidth="1"/>
    <col min="39" max="39" width="15.28515625" style="6" customWidth="1"/>
    <col min="40" max="40" width="13.5703125" style="6" customWidth="1"/>
    <col min="41" max="41" width="18" style="6" customWidth="1"/>
    <col min="42" max="42" width="16.7109375" style="6" customWidth="1"/>
    <col min="43" max="43" width="15.140625" style="6" customWidth="1"/>
    <col min="44" max="44" width="16.5703125" style="6" customWidth="1"/>
    <col min="45" max="45" width="15.5703125" style="6" customWidth="1"/>
    <col min="46" max="16384" width="8.85546875" style="6"/>
  </cols>
  <sheetData>
    <row r="1" spans="2:40" ht="12.75" thickBot="1" x14ac:dyDescent="0.25">
      <c r="C1" s="5"/>
      <c r="D1" s="5"/>
      <c r="E1" s="5"/>
      <c r="F1" s="18"/>
    </row>
    <row r="2" spans="2:40" ht="39" customHeight="1" thickBot="1" x14ac:dyDescent="0.25">
      <c r="B2" s="285" t="s">
        <v>378</v>
      </c>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7"/>
      <c r="AM2" s="69"/>
      <c r="AN2" s="69"/>
    </row>
    <row r="3" spans="2:40" ht="39" customHeight="1" thickBot="1" x14ac:dyDescent="0.25">
      <c r="B3" s="285" t="s">
        <v>296</v>
      </c>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c r="AG3" s="329"/>
      <c r="AH3" s="329"/>
      <c r="AI3" s="329"/>
      <c r="AJ3" s="329"/>
      <c r="AK3" s="329"/>
      <c r="AL3" s="330"/>
      <c r="AM3" s="69"/>
      <c r="AN3" s="69"/>
    </row>
    <row r="4" spans="2:40" ht="43.5" customHeight="1" thickBot="1" x14ac:dyDescent="0.25">
      <c r="B4" s="288" t="s">
        <v>233</v>
      </c>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90"/>
      <c r="AM4" s="69"/>
      <c r="AN4" s="69"/>
    </row>
    <row r="5" spans="2:40" ht="30.75" customHeight="1" x14ac:dyDescent="0.2">
      <c r="B5" s="297" t="s">
        <v>0</v>
      </c>
      <c r="C5" s="291" t="s">
        <v>55</v>
      </c>
      <c r="D5" s="291" t="s">
        <v>1</v>
      </c>
      <c r="E5" s="86" t="s">
        <v>56</v>
      </c>
      <c r="F5" s="291" t="s">
        <v>105</v>
      </c>
      <c r="G5" s="291"/>
      <c r="H5" s="291" t="s">
        <v>60</v>
      </c>
      <c r="I5" s="291"/>
      <c r="J5" s="302" t="s">
        <v>63</v>
      </c>
      <c r="K5" s="302"/>
      <c r="L5" s="302"/>
      <c r="M5" s="302" t="s">
        <v>64</v>
      </c>
      <c r="N5" s="302"/>
      <c r="O5" s="302"/>
      <c r="P5" s="302" t="s">
        <v>65</v>
      </c>
      <c r="Q5" s="311"/>
      <c r="R5" s="311"/>
      <c r="S5" s="303" t="s">
        <v>66</v>
      </c>
      <c r="T5" s="303"/>
      <c r="U5" s="303"/>
      <c r="V5" s="303" t="s">
        <v>140</v>
      </c>
      <c r="W5" s="303"/>
      <c r="X5" s="303"/>
      <c r="Y5" s="303" t="s">
        <v>67</v>
      </c>
      <c r="Z5" s="311"/>
      <c r="AA5" s="311"/>
      <c r="AB5" s="302" t="s">
        <v>68</v>
      </c>
      <c r="AC5" s="302"/>
      <c r="AD5" s="302"/>
      <c r="AE5" s="302"/>
      <c r="AF5" s="302"/>
      <c r="AG5" s="302"/>
      <c r="AH5" s="302"/>
      <c r="AI5" s="302" t="s">
        <v>74</v>
      </c>
      <c r="AJ5" s="322"/>
      <c r="AK5" s="322"/>
      <c r="AL5" s="320" t="s">
        <v>75</v>
      </c>
      <c r="AM5" s="69"/>
      <c r="AN5" s="69"/>
    </row>
    <row r="6" spans="2:40" ht="48" customHeight="1" x14ac:dyDescent="0.2">
      <c r="B6" s="298"/>
      <c r="C6" s="300"/>
      <c r="D6" s="300"/>
      <c r="E6" s="300" t="s">
        <v>57</v>
      </c>
      <c r="F6" s="313" t="s">
        <v>58</v>
      </c>
      <c r="G6" s="313" t="s">
        <v>59</v>
      </c>
      <c r="H6" s="315" t="s">
        <v>61</v>
      </c>
      <c r="I6" s="315" t="s">
        <v>61</v>
      </c>
      <c r="J6" s="283"/>
      <c r="K6" s="283"/>
      <c r="L6" s="283"/>
      <c r="M6" s="283"/>
      <c r="N6" s="283"/>
      <c r="O6" s="283"/>
      <c r="P6" s="309"/>
      <c r="Q6" s="309"/>
      <c r="R6" s="309"/>
      <c r="S6" s="304"/>
      <c r="T6" s="304"/>
      <c r="U6" s="304"/>
      <c r="V6" s="304"/>
      <c r="W6" s="304"/>
      <c r="X6" s="304"/>
      <c r="Y6" s="309"/>
      <c r="Z6" s="309"/>
      <c r="AA6" s="309"/>
      <c r="AB6" s="283" t="s">
        <v>141</v>
      </c>
      <c r="AC6" s="284"/>
      <c r="AD6" s="284"/>
      <c r="AE6" s="283" t="s">
        <v>143</v>
      </c>
      <c r="AF6" s="292"/>
      <c r="AG6" s="292"/>
      <c r="AH6" s="292"/>
      <c r="AI6" s="310" t="s">
        <v>142</v>
      </c>
      <c r="AJ6" s="310"/>
      <c r="AK6" s="310"/>
      <c r="AL6" s="321"/>
      <c r="AM6" s="69"/>
      <c r="AN6" s="69"/>
    </row>
    <row r="7" spans="2:40" ht="57.6" customHeight="1" thickBot="1" x14ac:dyDescent="0.25">
      <c r="B7" s="299"/>
      <c r="C7" s="312"/>
      <c r="D7" s="312"/>
      <c r="E7" s="312"/>
      <c r="F7" s="324"/>
      <c r="G7" s="324"/>
      <c r="H7" s="319"/>
      <c r="I7" s="319"/>
      <c r="J7" s="87" t="s">
        <v>36</v>
      </c>
      <c r="K7" s="87" t="s">
        <v>37</v>
      </c>
      <c r="L7" s="87" t="s">
        <v>62</v>
      </c>
      <c r="M7" s="87" t="s">
        <v>36</v>
      </c>
      <c r="N7" s="87" t="s">
        <v>37</v>
      </c>
      <c r="O7" s="87" t="s">
        <v>41</v>
      </c>
      <c r="P7" s="87" t="s">
        <v>36</v>
      </c>
      <c r="Q7" s="87" t="s">
        <v>37</v>
      </c>
      <c r="R7" s="87" t="s">
        <v>41</v>
      </c>
      <c r="S7" s="87" t="s">
        <v>36</v>
      </c>
      <c r="T7" s="87" t="s">
        <v>37</v>
      </c>
      <c r="U7" s="87" t="s">
        <v>41</v>
      </c>
      <c r="V7" s="87" t="s">
        <v>36</v>
      </c>
      <c r="W7" s="87" t="s">
        <v>37</v>
      </c>
      <c r="X7" s="87" t="s">
        <v>41</v>
      </c>
      <c r="Y7" s="87" t="s">
        <v>36</v>
      </c>
      <c r="Z7" s="87" t="s">
        <v>37</v>
      </c>
      <c r="AA7" s="87" t="s">
        <v>41</v>
      </c>
      <c r="AB7" s="87" t="s">
        <v>36</v>
      </c>
      <c r="AC7" s="87" t="s">
        <v>37</v>
      </c>
      <c r="AD7" s="87" t="s">
        <v>69</v>
      </c>
      <c r="AE7" s="87" t="s">
        <v>36</v>
      </c>
      <c r="AF7" s="87" t="s">
        <v>37</v>
      </c>
      <c r="AG7" s="87" t="s">
        <v>72</v>
      </c>
      <c r="AH7" s="87" t="s">
        <v>73</v>
      </c>
      <c r="AI7" s="87" t="s">
        <v>36</v>
      </c>
      <c r="AJ7" s="87" t="s">
        <v>37</v>
      </c>
      <c r="AK7" s="87" t="s">
        <v>69</v>
      </c>
      <c r="AL7" s="88"/>
      <c r="AM7" s="69"/>
      <c r="AN7" s="69"/>
    </row>
    <row r="8" spans="2:40" ht="60.75" customHeight="1" x14ac:dyDescent="0.2">
      <c r="B8" s="89">
        <v>1.1000000000000001</v>
      </c>
      <c r="C8" s="294" t="s">
        <v>297</v>
      </c>
      <c r="D8" s="295"/>
      <c r="E8" s="90"/>
      <c r="F8" s="91"/>
      <c r="G8" s="91"/>
      <c r="H8" s="91"/>
      <c r="I8" s="91"/>
      <c r="J8" s="92"/>
      <c r="K8" s="92"/>
      <c r="L8" s="93"/>
      <c r="M8" s="92"/>
      <c r="N8" s="92"/>
      <c r="O8" s="93"/>
      <c r="P8" s="94"/>
      <c r="Q8" s="93"/>
      <c r="R8" s="93"/>
      <c r="S8" s="94"/>
      <c r="T8" s="93"/>
      <c r="U8" s="93"/>
      <c r="V8" s="94"/>
      <c r="W8" s="93"/>
      <c r="X8" s="93"/>
      <c r="Y8" s="94"/>
      <c r="Z8" s="94"/>
      <c r="AA8" s="94"/>
      <c r="AB8" s="94"/>
      <c r="AC8" s="93"/>
      <c r="AD8" s="93"/>
      <c r="AE8" s="94"/>
      <c r="AF8" s="93"/>
      <c r="AG8" s="93"/>
      <c r="AH8" s="93"/>
      <c r="AI8" s="94"/>
      <c r="AJ8" s="93"/>
      <c r="AK8" s="93"/>
      <c r="AL8" s="95"/>
      <c r="AM8" s="69"/>
      <c r="AN8" s="69"/>
    </row>
    <row r="9" spans="2:40" ht="27.6" customHeight="1" x14ac:dyDescent="0.2">
      <c r="B9" s="96"/>
      <c r="C9" s="97" t="s">
        <v>78</v>
      </c>
      <c r="D9" s="98"/>
      <c r="E9" s="98"/>
      <c r="F9" s="1"/>
      <c r="G9" s="1"/>
      <c r="H9" s="1"/>
      <c r="I9" s="1"/>
      <c r="J9" s="10"/>
      <c r="K9" s="10"/>
      <c r="L9" s="99"/>
      <c r="M9" s="10"/>
      <c r="N9" s="10"/>
      <c r="O9" s="99"/>
      <c r="P9" s="11"/>
      <c r="Q9" s="99"/>
      <c r="R9" s="99"/>
      <c r="S9" s="11"/>
      <c r="T9" s="99"/>
      <c r="U9" s="99"/>
      <c r="V9" s="11"/>
      <c r="W9" s="99"/>
      <c r="X9" s="99"/>
      <c r="Y9" s="11"/>
      <c r="Z9" s="11"/>
      <c r="AA9" s="11"/>
      <c r="AB9" s="11"/>
      <c r="AC9" s="99"/>
      <c r="AD9" s="99"/>
      <c r="AE9" s="11"/>
      <c r="AF9" s="99"/>
      <c r="AG9" s="99"/>
      <c r="AH9" s="99"/>
      <c r="AI9" s="11"/>
      <c r="AJ9" s="99"/>
      <c r="AK9" s="99"/>
      <c r="AL9" s="100"/>
      <c r="AM9" s="69"/>
      <c r="AN9" s="69"/>
    </row>
    <row r="10" spans="2:40" ht="110.25" customHeight="1" x14ac:dyDescent="0.25">
      <c r="B10" s="96" t="s">
        <v>107</v>
      </c>
      <c r="C10" s="101" t="s">
        <v>298</v>
      </c>
      <c r="D10" s="102"/>
      <c r="E10" s="103" t="s">
        <v>226</v>
      </c>
      <c r="F10" s="1" t="s">
        <v>269</v>
      </c>
      <c r="G10" s="1" t="s">
        <v>203</v>
      </c>
      <c r="H10" s="104">
        <v>2022</v>
      </c>
      <c r="I10" s="104">
        <v>2026</v>
      </c>
      <c r="J10" s="10">
        <v>458144.7</v>
      </c>
      <c r="K10" s="10">
        <v>0</v>
      </c>
      <c r="L10" s="99">
        <f>J10+K10</f>
        <v>458144.7</v>
      </c>
      <c r="M10" s="10">
        <v>6114917.0999999996</v>
      </c>
      <c r="N10" s="105">
        <f>'[1]Summary for IPSIS'!$V$8</f>
        <v>0</v>
      </c>
      <c r="O10" s="99">
        <f>M10+N10</f>
        <v>6114917.0999999996</v>
      </c>
      <c r="P10" s="11">
        <v>6252100.5</v>
      </c>
      <c r="Q10" s="99">
        <v>0</v>
      </c>
      <c r="R10" s="99">
        <f>P10+Q10</f>
        <v>6252100.5</v>
      </c>
      <c r="S10" s="11">
        <v>1349180.7</v>
      </c>
      <c r="T10" s="99">
        <v>0</v>
      </c>
      <c r="U10" s="99">
        <f>S10+T10</f>
        <v>1349180.7</v>
      </c>
      <c r="V10" s="11">
        <v>1349180.7</v>
      </c>
      <c r="W10" s="99">
        <f>'[1]Summary for IPSIS'!$BF$8</f>
        <v>0</v>
      </c>
      <c r="X10" s="99">
        <f>V10+W10</f>
        <v>1349180.7</v>
      </c>
      <c r="Y10" s="11">
        <f>J10+M10+P10+S10+V10</f>
        <v>15523523.699999999</v>
      </c>
      <c r="Z10" s="11">
        <f>K10+N10+Q10+T10+W10</f>
        <v>0</v>
      </c>
      <c r="AA10" s="11">
        <f>Y10+Z10</f>
        <v>15523523.699999999</v>
      </c>
      <c r="AB10" s="11">
        <v>8750345.6999999993</v>
      </c>
      <c r="AC10" s="99">
        <f>+K10+N10+Q10</f>
        <v>0</v>
      </c>
      <c r="AD10" s="99">
        <f>AB10+AC10</f>
        <v>8750345.6999999993</v>
      </c>
      <c r="AE10" s="11">
        <v>0</v>
      </c>
      <c r="AF10" s="99">
        <f>0</f>
        <v>0</v>
      </c>
      <c r="AG10" s="99"/>
      <c r="AH10" s="99">
        <f t="shared" ref="AH10:AH19" si="0">AE10+AF10</f>
        <v>0</v>
      </c>
      <c r="AI10" s="11">
        <v>1978361.4</v>
      </c>
      <c r="AJ10" s="99">
        <f>+T10+W10</f>
        <v>0</v>
      </c>
      <c r="AK10" s="99">
        <f>AI10+AJ10</f>
        <v>1978361.4</v>
      </c>
      <c r="AL10" s="106">
        <f>SUM(AK10+AH10+AD10)-AA10</f>
        <v>-4794816.5999999996</v>
      </c>
      <c r="AM10" s="69"/>
      <c r="AN10" s="69"/>
    </row>
    <row r="11" spans="2:40" ht="99.75" customHeight="1" x14ac:dyDescent="0.25">
      <c r="B11" s="96" t="s">
        <v>108</v>
      </c>
      <c r="C11" s="101" t="s">
        <v>299</v>
      </c>
      <c r="D11" s="102"/>
      <c r="E11" s="103" t="s">
        <v>137</v>
      </c>
      <c r="F11" s="1" t="s">
        <v>270</v>
      </c>
      <c r="G11" s="1" t="s">
        <v>271</v>
      </c>
      <c r="H11" s="107">
        <v>2023</v>
      </c>
      <c r="I11" s="107">
        <v>2026</v>
      </c>
      <c r="J11" s="10">
        <v>0</v>
      </c>
      <c r="K11" s="10">
        <v>0</v>
      </c>
      <c r="L11" s="99">
        <f>J11+K11</f>
        <v>0</v>
      </c>
      <c r="M11" s="10">
        <v>8152159.5</v>
      </c>
      <c r="N11" s="105">
        <f>'[1]Summary for IPSIS'!$V$9</f>
        <v>0</v>
      </c>
      <c r="O11" s="99">
        <f t="shared" ref="O11:O19" si="1">M11+N11</f>
        <v>8152159.5</v>
      </c>
      <c r="P11" s="11">
        <v>8152159.5</v>
      </c>
      <c r="Q11" s="99">
        <v>0</v>
      </c>
      <c r="R11" s="99">
        <f t="shared" ref="R11:R19" si="2">P11+Q11</f>
        <v>8152159.5</v>
      </c>
      <c r="S11" s="11">
        <v>8152159.5</v>
      </c>
      <c r="T11" s="99">
        <v>0</v>
      </c>
      <c r="U11" s="99">
        <f t="shared" ref="U11:U19" si="3">S11+T11</f>
        <v>8152159.5</v>
      </c>
      <c r="V11" s="11">
        <v>8152159.5</v>
      </c>
      <c r="W11" s="99">
        <f>'[1]Summary for IPSIS'!$BF$9</f>
        <v>0</v>
      </c>
      <c r="X11" s="99">
        <f t="shared" ref="X11:X19" si="4">V11+W11</f>
        <v>8152159.5</v>
      </c>
      <c r="Y11" s="11">
        <f t="shared" ref="Y11:Y19" si="5">J11+M11+P11+S11+V11</f>
        <v>32608638</v>
      </c>
      <c r="Z11" s="11">
        <f t="shared" ref="Z11:Z19" si="6">K11+N11+Q11+T11+W11</f>
        <v>0</v>
      </c>
      <c r="AA11" s="11">
        <f t="shared" ref="AA11:AA19" si="7">Y11+Z11</f>
        <v>32608638</v>
      </c>
      <c r="AB11" s="11">
        <v>2633919</v>
      </c>
      <c r="AC11" s="99">
        <f t="shared" ref="AC11:AC19" si="8">+K11+N11+Q11</f>
        <v>0</v>
      </c>
      <c r="AD11" s="99">
        <f t="shared" ref="AD11:AD19" si="9">AB11+AC11</f>
        <v>2633919</v>
      </c>
      <c r="AE11" s="11">
        <v>0</v>
      </c>
      <c r="AF11" s="11">
        <f>0</f>
        <v>0</v>
      </c>
      <c r="AG11" s="99"/>
      <c r="AH11" s="99">
        <f t="shared" si="0"/>
        <v>0</v>
      </c>
      <c r="AI11" s="11">
        <v>2633919</v>
      </c>
      <c r="AJ11" s="99">
        <f t="shared" ref="AJ11:AJ19" si="10">+T11+W11</f>
        <v>0</v>
      </c>
      <c r="AK11" s="99">
        <f t="shared" ref="AK11:AK19" si="11">AI11+AJ11</f>
        <v>2633919</v>
      </c>
      <c r="AL11" s="106">
        <f t="shared" ref="AL11:AL19" si="12">SUM(AK11+AH11+AD11)-AA11</f>
        <v>-27340800</v>
      </c>
      <c r="AM11" s="69"/>
      <c r="AN11" s="69"/>
    </row>
    <row r="12" spans="2:40" ht="67.150000000000006" customHeight="1" x14ac:dyDescent="0.25">
      <c r="B12" s="96" t="s">
        <v>109</v>
      </c>
      <c r="C12" s="101" t="s">
        <v>132</v>
      </c>
      <c r="D12" s="102"/>
      <c r="E12" s="103" t="s">
        <v>133</v>
      </c>
      <c r="F12" s="1" t="s">
        <v>204</v>
      </c>
      <c r="G12" s="1" t="s">
        <v>272</v>
      </c>
      <c r="H12" s="108">
        <v>2022</v>
      </c>
      <c r="I12" s="109">
        <v>2026</v>
      </c>
      <c r="J12" s="10">
        <v>4965247.2</v>
      </c>
      <c r="K12" s="10">
        <v>0</v>
      </c>
      <c r="L12" s="99">
        <f>J12+K12</f>
        <v>4965247.2</v>
      </c>
      <c r="M12" s="10">
        <v>4965247.2</v>
      </c>
      <c r="N12" s="105">
        <f>'[1]Summary for IPSIS'!$V$10</f>
        <v>0</v>
      </c>
      <c r="O12" s="99">
        <f t="shared" si="1"/>
        <v>4965247.2</v>
      </c>
      <c r="P12" s="11">
        <v>4965247.2</v>
      </c>
      <c r="Q12" s="99">
        <v>0</v>
      </c>
      <c r="R12" s="99">
        <f t="shared" si="2"/>
        <v>4965247.2</v>
      </c>
      <c r="S12" s="11">
        <v>4965247.2</v>
      </c>
      <c r="T12" s="99">
        <v>0</v>
      </c>
      <c r="U12" s="99">
        <f t="shared" si="3"/>
        <v>4965247.2</v>
      </c>
      <c r="V12" s="11">
        <v>438847.2</v>
      </c>
      <c r="W12" s="99">
        <f>'[1]Summary for IPSIS'!$BF$10</f>
        <v>0</v>
      </c>
      <c r="X12" s="99">
        <f t="shared" si="4"/>
        <v>438847.2</v>
      </c>
      <c r="Y12" s="11">
        <f t="shared" si="5"/>
        <v>20299836</v>
      </c>
      <c r="Z12" s="11">
        <f t="shared" si="6"/>
        <v>0</v>
      </c>
      <c r="AA12" s="11">
        <f t="shared" si="7"/>
        <v>20299836</v>
      </c>
      <c r="AB12" s="11">
        <v>9930494.4000000004</v>
      </c>
      <c r="AC12" s="99">
        <f t="shared" si="8"/>
        <v>0</v>
      </c>
      <c r="AD12" s="99">
        <f t="shared" si="9"/>
        <v>9930494.4000000004</v>
      </c>
      <c r="AE12" s="11">
        <v>0</v>
      </c>
      <c r="AF12" s="11">
        <f>0</f>
        <v>0</v>
      </c>
      <c r="AG12" s="99"/>
      <c r="AH12" s="99">
        <f t="shared" si="0"/>
        <v>0</v>
      </c>
      <c r="AI12" s="11">
        <v>4965247.2</v>
      </c>
      <c r="AJ12" s="99">
        <f t="shared" si="10"/>
        <v>0</v>
      </c>
      <c r="AK12" s="99">
        <f t="shared" si="11"/>
        <v>4965247.2</v>
      </c>
      <c r="AL12" s="106">
        <f t="shared" si="12"/>
        <v>-5404094.3999999985</v>
      </c>
      <c r="AM12" s="69"/>
      <c r="AN12" s="69"/>
    </row>
    <row r="13" spans="2:40" ht="67.150000000000006" customHeight="1" x14ac:dyDescent="0.25">
      <c r="B13" s="96" t="s">
        <v>110</v>
      </c>
      <c r="C13" s="101" t="s">
        <v>134</v>
      </c>
      <c r="D13" s="102"/>
      <c r="E13" s="103" t="s">
        <v>227</v>
      </c>
      <c r="F13" s="1" t="s">
        <v>273</v>
      </c>
      <c r="G13" s="1" t="s">
        <v>300</v>
      </c>
      <c r="H13" s="110">
        <v>2023</v>
      </c>
      <c r="I13" s="107">
        <v>2026</v>
      </c>
      <c r="J13" s="10">
        <v>0</v>
      </c>
      <c r="K13" s="10">
        <v>0</v>
      </c>
      <c r="L13" s="99">
        <f>J13+K13</f>
        <v>0</v>
      </c>
      <c r="M13" s="10">
        <v>14483386.100000001</v>
      </c>
      <c r="N13" s="105">
        <f>'[1]Summary for IPSIS'!$V$11</f>
        <v>0</v>
      </c>
      <c r="O13" s="99">
        <f t="shared" si="1"/>
        <v>14483386.100000001</v>
      </c>
      <c r="P13" s="11">
        <v>11754138.9</v>
      </c>
      <c r="Q13" s="99">
        <v>0</v>
      </c>
      <c r="R13" s="99">
        <f t="shared" si="2"/>
        <v>11754138.9</v>
      </c>
      <c r="S13" s="11">
        <v>8934526.5</v>
      </c>
      <c r="T13" s="99">
        <v>0</v>
      </c>
      <c r="U13" s="99">
        <f t="shared" si="3"/>
        <v>8934526.5</v>
      </c>
      <c r="V13" s="11">
        <v>8934526.5</v>
      </c>
      <c r="W13" s="99">
        <f>'[1]Summary for IPSIS'!$BF$11</f>
        <v>0</v>
      </c>
      <c r="X13" s="99">
        <f t="shared" si="4"/>
        <v>8934526.5</v>
      </c>
      <c r="Y13" s="11">
        <f t="shared" si="5"/>
        <v>44106578</v>
      </c>
      <c r="Z13" s="11">
        <f t="shared" si="6"/>
        <v>0</v>
      </c>
      <c r="AA13" s="11">
        <f t="shared" si="7"/>
        <v>44106578</v>
      </c>
      <c r="AB13" s="11">
        <v>10037524.800000001</v>
      </c>
      <c r="AC13" s="99">
        <f t="shared" si="8"/>
        <v>0</v>
      </c>
      <c r="AD13" s="99">
        <f t="shared" si="9"/>
        <v>10037524.800000001</v>
      </c>
      <c r="AE13" s="11">
        <v>0</v>
      </c>
      <c r="AF13" s="11">
        <f>0</f>
        <v>0</v>
      </c>
      <c r="AG13" s="99"/>
      <c r="AH13" s="99">
        <f t="shared" si="0"/>
        <v>0</v>
      </c>
      <c r="AI13" s="11">
        <v>17869053</v>
      </c>
      <c r="AJ13" s="99">
        <f t="shared" si="10"/>
        <v>0</v>
      </c>
      <c r="AK13" s="99">
        <f t="shared" si="11"/>
        <v>17869053</v>
      </c>
      <c r="AL13" s="106">
        <f t="shared" si="12"/>
        <v>-16200000.199999999</v>
      </c>
      <c r="AM13" s="69"/>
      <c r="AN13" s="69"/>
    </row>
    <row r="14" spans="2:40" ht="67.150000000000006" customHeight="1" x14ac:dyDescent="0.25">
      <c r="B14" s="96" t="s">
        <v>111</v>
      </c>
      <c r="C14" s="101" t="s">
        <v>301</v>
      </c>
      <c r="D14" s="102"/>
      <c r="E14" s="111" t="s">
        <v>116</v>
      </c>
      <c r="F14" s="1" t="s">
        <v>274</v>
      </c>
      <c r="G14" s="1" t="s">
        <v>205</v>
      </c>
      <c r="H14" s="110">
        <v>2023</v>
      </c>
      <c r="I14" s="107">
        <v>2026</v>
      </c>
      <c r="J14" s="10">
        <v>0</v>
      </c>
      <c r="K14" s="10">
        <v>0</v>
      </c>
      <c r="L14" s="99">
        <f t="shared" ref="L14:L19" si="13">J14+K14</f>
        <v>0</v>
      </c>
      <c r="M14" s="10">
        <v>4957416</v>
      </c>
      <c r="N14" s="105">
        <f>'[1]Summary for IPSIS'!$V$12</f>
        <v>0</v>
      </c>
      <c r="O14" s="99">
        <f t="shared" si="1"/>
        <v>4957416</v>
      </c>
      <c r="P14" s="11">
        <v>4957416</v>
      </c>
      <c r="Q14" s="99">
        <v>0</v>
      </c>
      <c r="R14" s="99">
        <f t="shared" si="2"/>
        <v>4957416</v>
      </c>
      <c r="S14" s="11">
        <v>4965247.2</v>
      </c>
      <c r="T14" s="99">
        <v>0</v>
      </c>
      <c r="U14" s="99">
        <f t="shared" si="3"/>
        <v>4965247.2</v>
      </c>
      <c r="V14" s="11">
        <v>4957416</v>
      </c>
      <c r="W14" s="99">
        <f>'[1]Summary for IPSIS'!$BF$12</f>
        <v>0</v>
      </c>
      <c r="X14" s="99">
        <f t="shared" si="4"/>
        <v>4957416</v>
      </c>
      <c r="Y14" s="11">
        <f t="shared" si="5"/>
        <v>19837495.199999999</v>
      </c>
      <c r="Z14" s="11">
        <f t="shared" si="6"/>
        <v>0</v>
      </c>
      <c r="AA14" s="11">
        <f t="shared" si="7"/>
        <v>19837495.199999999</v>
      </c>
      <c r="AB14" s="11">
        <v>9914832</v>
      </c>
      <c r="AC14" s="99">
        <f t="shared" si="8"/>
        <v>0</v>
      </c>
      <c r="AD14" s="99">
        <f t="shared" si="9"/>
        <v>9914832</v>
      </c>
      <c r="AE14" s="11">
        <v>0</v>
      </c>
      <c r="AF14" s="11">
        <f>0</f>
        <v>0</v>
      </c>
      <c r="AG14" s="99"/>
      <c r="AH14" s="99">
        <f t="shared" si="0"/>
        <v>0</v>
      </c>
      <c r="AI14" s="11">
        <v>9922663.1999999993</v>
      </c>
      <c r="AJ14" s="99">
        <f t="shared" si="10"/>
        <v>0</v>
      </c>
      <c r="AK14" s="99">
        <f t="shared" si="11"/>
        <v>9922663.1999999993</v>
      </c>
      <c r="AL14" s="106">
        <f t="shared" si="12"/>
        <v>0</v>
      </c>
      <c r="AM14" s="69"/>
      <c r="AN14" s="69"/>
    </row>
    <row r="15" spans="2:40" ht="77.25" customHeight="1" x14ac:dyDescent="0.25">
      <c r="B15" s="96" t="s">
        <v>112</v>
      </c>
      <c r="C15" s="112" t="s">
        <v>302</v>
      </c>
      <c r="D15" s="102" t="s">
        <v>135</v>
      </c>
      <c r="E15" s="103" t="s">
        <v>228</v>
      </c>
      <c r="F15" s="1" t="s">
        <v>275</v>
      </c>
      <c r="G15" s="1" t="s">
        <v>303</v>
      </c>
      <c r="H15" s="110">
        <v>2023</v>
      </c>
      <c r="I15" s="107">
        <v>2026</v>
      </c>
      <c r="J15" s="10">
        <v>0</v>
      </c>
      <c r="K15" s="10">
        <v>0</v>
      </c>
      <c r="L15" s="99">
        <f t="shared" si="13"/>
        <v>0</v>
      </c>
      <c r="M15" s="10">
        <v>7769460.7999999998</v>
      </c>
      <c r="N15" s="105">
        <f>'[1]Summary for IPSIS'!$V$13</f>
        <v>0</v>
      </c>
      <c r="O15" s="99">
        <f t="shared" si="1"/>
        <v>7769460.7999999998</v>
      </c>
      <c r="P15" s="11">
        <v>5813460.7999999998</v>
      </c>
      <c r="Q15" s="99">
        <v>0</v>
      </c>
      <c r="R15" s="99">
        <f t="shared" si="2"/>
        <v>5813460.7999999998</v>
      </c>
      <c r="S15" s="11">
        <v>5813460.7999999998</v>
      </c>
      <c r="T15" s="99">
        <v>0</v>
      </c>
      <c r="U15" s="99">
        <f t="shared" si="3"/>
        <v>5813460.7999999998</v>
      </c>
      <c r="V15" s="11">
        <v>5813460.7999999998</v>
      </c>
      <c r="W15" s="99">
        <f>'[1]Summary for IPSIS'!$BF$13</f>
        <v>0</v>
      </c>
      <c r="X15" s="99">
        <f t="shared" si="4"/>
        <v>5813460.7999999998</v>
      </c>
      <c r="Y15" s="11">
        <f t="shared" si="5"/>
        <v>25209843.199999999</v>
      </c>
      <c r="Z15" s="11">
        <f t="shared" si="6"/>
        <v>0</v>
      </c>
      <c r="AA15" s="11">
        <f t="shared" si="7"/>
        <v>25209843.199999999</v>
      </c>
      <c r="AB15" s="11">
        <v>4626921.5999999996</v>
      </c>
      <c r="AC15" s="99">
        <f t="shared" si="8"/>
        <v>0</v>
      </c>
      <c r="AD15" s="99">
        <f t="shared" si="9"/>
        <v>4626921.5999999996</v>
      </c>
      <c r="AE15" s="11">
        <f>0</f>
        <v>0</v>
      </c>
      <c r="AF15" s="11">
        <f>0</f>
        <v>0</v>
      </c>
      <c r="AG15" s="99"/>
      <c r="AH15" s="99">
        <f t="shared" si="0"/>
        <v>0</v>
      </c>
      <c r="AI15" s="11">
        <v>4626921.5999999996</v>
      </c>
      <c r="AJ15" s="99">
        <f t="shared" si="10"/>
        <v>0</v>
      </c>
      <c r="AK15" s="99">
        <f t="shared" si="11"/>
        <v>4626921.5999999996</v>
      </c>
      <c r="AL15" s="106">
        <f t="shared" si="12"/>
        <v>-15956000</v>
      </c>
      <c r="AM15" s="69"/>
      <c r="AN15" s="69"/>
    </row>
    <row r="16" spans="2:40" ht="123.75" customHeight="1" x14ac:dyDescent="0.25">
      <c r="B16" s="96" t="s">
        <v>113</v>
      </c>
      <c r="C16" s="101" t="s">
        <v>307</v>
      </c>
      <c r="D16" s="113"/>
      <c r="E16" s="114" t="s">
        <v>229</v>
      </c>
      <c r="F16" s="115" t="s">
        <v>308</v>
      </c>
      <c r="G16" s="1" t="s">
        <v>304</v>
      </c>
      <c r="H16" s="110">
        <v>2023</v>
      </c>
      <c r="I16" s="107">
        <v>2026</v>
      </c>
      <c r="J16" s="116">
        <v>0</v>
      </c>
      <c r="K16" s="116">
        <v>0</v>
      </c>
      <c r="L16" s="117">
        <f t="shared" si="13"/>
        <v>0</v>
      </c>
      <c r="M16" s="116">
        <v>1350434.1</v>
      </c>
      <c r="N16" s="105">
        <f>'[1]Summary for IPSIS'!$V$14</f>
        <v>0</v>
      </c>
      <c r="O16" s="117">
        <f t="shared" si="1"/>
        <v>1350434.1</v>
      </c>
      <c r="P16" s="118">
        <v>456000</v>
      </c>
      <c r="Q16" s="117">
        <v>1150000</v>
      </c>
      <c r="R16" s="117">
        <f t="shared" si="2"/>
        <v>1606000</v>
      </c>
      <c r="S16" s="118">
        <v>456000</v>
      </c>
      <c r="T16" s="117">
        <v>1150000</v>
      </c>
      <c r="U16" s="117">
        <f t="shared" si="3"/>
        <v>1606000</v>
      </c>
      <c r="V16" s="118">
        <v>456000</v>
      </c>
      <c r="W16" s="117">
        <v>1150000</v>
      </c>
      <c r="X16" s="117">
        <f t="shared" si="4"/>
        <v>1606000</v>
      </c>
      <c r="Y16" s="118">
        <f t="shared" si="5"/>
        <v>2718434.1</v>
      </c>
      <c r="Z16" s="118">
        <f t="shared" si="6"/>
        <v>3450000</v>
      </c>
      <c r="AA16" s="118">
        <f t="shared" si="7"/>
        <v>6168434.0999999996</v>
      </c>
      <c r="AB16" s="118">
        <v>894434</v>
      </c>
      <c r="AC16" s="117">
        <f t="shared" si="8"/>
        <v>1150000</v>
      </c>
      <c r="AD16" s="117">
        <f t="shared" si="9"/>
        <v>2044434</v>
      </c>
      <c r="AE16" s="118">
        <f>0</f>
        <v>0</v>
      </c>
      <c r="AF16" s="118">
        <f>0</f>
        <v>0</v>
      </c>
      <c r="AG16" s="117"/>
      <c r="AH16" s="117">
        <f t="shared" si="0"/>
        <v>0</v>
      </c>
      <c r="AI16" s="118"/>
      <c r="AJ16" s="117">
        <v>2300000</v>
      </c>
      <c r="AK16" s="117">
        <f t="shared" si="11"/>
        <v>2300000</v>
      </c>
      <c r="AL16" s="119">
        <f t="shared" si="12"/>
        <v>-1824000.0999999996</v>
      </c>
      <c r="AM16" s="69"/>
      <c r="AN16" s="69"/>
    </row>
    <row r="17" spans="1:40" ht="102" customHeight="1" x14ac:dyDescent="0.25">
      <c r="B17" s="120" t="s">
        <v>114</v>
      </c>
      <c r="C17" s="101" t="s">
        <v>309</v>
      </c>
      <c r="D17" s="113"/>
      <c r="E17" s="114" t="s">
        <v>128</v>
      </c>
      <c r="F17" s="115" t="s">
        <v>206</v>
      </c>
      <c r="G17" s="115" t="s">
        <v>379</v>
      </c>
      <c r="H17" s="110">
        <v>2022</v>
      </c>
      <c r="I17" s="107">
        <v>2026</v>
      </c>
      <c r="J17" s="116">
        <v>10996289.4</v>
      </c>
      <c r="K17" s="116">
        <v>0</v>
      </c>
      <c r="L17" s="117">
        <f t="shared" si="13"/>
        <v>10996289.4</v>
      </c>
      <c r="M17" s="116">
        <v>10996289.4</v>
      </c>
      <c r="N17" s="105">
        <f>'[1]Summary for IPSIS'!$V$15</f>
        <v>0</v>
      </c>
      <c r="O17" s="117">
        <f t="shared" si="1"/>
        <v>10996289.4</v>
      </c>
      <c r="P17" s="118">
        <v>10996289.4</v>
      </c>
      <c r="Q17" s="117">
        <v>0</v>
      </c>
      <c r="R17" s="117">
        <f t="shared" si="2"/>
        <v>10996289.4</v>
      </c>
      <c r="S17" s="118">
        <v>10996289.4</v>
      </c>
      <c r="T17" s="117">
        <v>0</v>
      </c>
      <c r="U17" s="117">
        <f t="shared" si="3"/>
        <v>10996289.4</v>
      </c>
      <c r="V17" s="118">
        <v>10996289.4</v>
      </c>
      <c r="W17" s="117">
        <f>'[1]Summary for IPSIS'!$BF$15</f>
        <v>0</v>
      </c>
      <c r="X17" s="117">
        <f t="shared" si="4"/>
        <v>10996289.4</v>
      </c>
      <c r="Y17" s="118">
        <f t="shared" si="5"/>
        <v>54981447</v>
      </c>
      <c r="Z17" s="118">
        <f t="shared" si="6"/>
        <v>0</v>
      </c>
      <c r="AA17" s="118">
        <f t="shared" si="7"/>
        <v>54981447</v>
      </c>
      <c r="AB17" s="118">
        <v>12600000</v>
      </c>
      <c r="AC17" s="117">
        <f t="shared" si="8"/>
        <v>0</v>
      </c>
      <c r="AD17" s="117">
        <f t="shared" si="9"/>
        <v>12600000</v>
      </c>
      <c r="AE17" s="118">
        <v>33981447</v>
      </c>
      <c r="AF17" s="118">
        <f>0</f>
        <v>0</v>
      </c>
      <c r="AG17" s="117"/>
      <c r="AH17" s="117">
        <f t="shared" si="0"/>
        <v>33981447</v>
      </c>
      <c r="AI17" s="118">
        <v>8400000</v>
      </c>
      <c r="AJ17" s="117">
        <f t="shared" si="10"/>
        <v>0</v>
      </c>
      <c r="AK17" s="117">
        <f t="shared" si="11"/>
        <v>8400000</v>
      </c>
      <c r="AL17" s="119">
        <f t="shared" si="12"/>
        <v>0</v>
      </c>
      <c r="AM17" s="69"/>
      <c r="AN17" s="69"/>
    </row>
    <row r="18" spans="1:40" ht="80.25" customHeight="1" x14ac:dyDescent="0.25">
      <c r="B18" s="96" t="s">
        <v>115</v>
      </c>
      <c r="C18" s="101" t="s">
        <v>310</v>
      </c>
      <c r="D18" s="102"/>
      <c r="E18" s="121" t="s">
        <v>137</v>
      </c>
      <c r="F18" s="1" t="s">
        <v>311</v>
      </c>
      <c r="G18" s="1" t="s">
        <v>380</v>
      </c>
      <c r="H18" s="110">
        <v>2023</v>
      </c>
      <c r="I18" s="107">
        <v>2026</v>
      </c>
      <c r="J18" s="10">
        <v>0</v>
      </c>
      <c r="K18" s="10">
        <v>0</v>
      </c>
      <c r="L18" s="99">
        <f t="shared" si="13"/>
        <v>0</v>
      </c>
      <c r="M18" s="10">
        <v>16515099.750000002</v>
      </c>
      <c r="N18" s="105">
        <f>'[1]Summary for IPSIS'!$V$16</f>
        <v>0</v>
      </c>
      <c r="O18" s="99">
        <f t="shared" si="1"/>
        <v>16515099.750000002</v>
      </c>
      <c r="P18" s="11">
        <v>15975099.750000002</v>
      </c>
      <c r="Q18" s="99">
        <v>0</v>
      </c>
      <c r="R18" s="99">
        <f t="shared" si="2"/>
        <v>15975099.750000002</v>
      </c>
      <c r="S18" s="11">
        <v>15975099.750000002</v>
      </c>
      <c r="T18" s="99">
        <v>0</v>
      </c>
      <c r="U18" s="99">
        <f t="shared" si="3"/>
        <v>15975099.750000002</v>
      </c>
      <c r="V18" s="11">
        <v>17127099.75</v>
      </c>
      <c r="W18" s="99">
        <f>'[1]Summary for IPSIS'!$BF$16</f>
        <v>0</v>
      </c>
      <c r="X18" s="99">
        <f t="shared" si="4"/>
        <v>17127099.75</v>
      </c>
      <c r="Y18" s="11">
        <f t="shared" si="5"/>
        <v>65592399.000000007</v>
      </c>
      <c r="Z18" s="11">
        <f t="shared" si="6"/>
        <v>0</v>
      </c>
      <c r="AA18" s="11">
        <f t="shared" si="7"/>
        <v>65592399.000000007</v>
      </c>
      <c r="AB18" s="11">
        <v>29594726.700000003</v>
      </c>
      <c r="AC18" s="99">
        <f t="shared" si="8"/>
        <v>0</v>
      </c>
      <c r="AD18" s="99">
        <f t="shared" si="9"/>
        <v>29594726.700000003</v>
      </c>
      <c r="AE18" s="11">
        <f>0</f>
        <v>0</v>
      </c>
      <c r="AF18" s="11">
        <f>0</f>
        <v>0</v>
      </c>
      <c r="AG18" s="99"/>
      <c r="AH18" s="99">
        <f t="shared" si="0"/>
        <v>0</v>
      </c>
      <c r="AI18" s="11">
        <v>31924463.100000001</v>
      </c>
      <c r="AJ18" s="99">
        <f t="shared" si="10"/>
        <v>0</v>
      </c>
      <c r="AK18" s="99">
        <f t="shared" si="11"/>
        <v>31924463.100000001</v>
      </c>
      <c r="AL18" s="106">
        <f t="shared" si="12"/>
        <v>-4073209.200000003</v>
      </c>
      <c r="AM18" s="69"/>
      <c r="AN18" s="69"/>
    </row>
    <row r="19" spans="1:40" ht="120" customHeight="1" thickBot="1" x14ac:dyDescent="0.3">
      <c r="B19" s="122" t="s">
        <v>138</v>
      </c>
      <c r="C19" s="101" t="s">
        <v>312</v>
      </c>
      <c r="D19" s="113"/>
      <c r="E19" s="114" t="s">
        <v>230</v>
      </c>
      <c r="F19" s="1" t="s">
        <v>276</v>
      </c>
      <c r="G19" s="56" t="s">
        <v>222</v>
      </c>
      <c r="H19" s="110">
        <v>2023</v>
      </c>
      <c r="I19" s="107">
        <v>2026</v>
      </c>
      <c r="J19" s="116">
        <v>0</v>
      </c>
      <c r="K19" s="116"/>
      <c r="L19" s="117">
        <f t="shared" si="13"/>
        <v>0</v>
      </c>
      <c r="M19" s="116">
        <v>6283302.2999999998</v>
      </c>
      <c r="N19" s="105">
        <f>'[1]Summary for IPSIS'!$V$17</f>
        <v>0</v>
      </c>
      <c r="O19" s="117">
        <f t="shared" si="1"/>
        <v>6283302.2999999998</v>
      </c>
      <c r="P19" s="118">
        <v>6283302.2999999998</v>
      </c>
      <c r="Q19" s="117">
        <v>0</v>
      </c>
      <c r="R19" s="117">
        <f t="shared" si="2"/>
        <v>6283302.2999999998</v>
      </c>
      <c r="S19" s="118">
        <v>6283302.2999999998</v>
      </c>
      <c r="T19" s="117">
        <v>0</v>
      </c>
      <c r="U19" s="117">
        <f t="shared" si="3"/>
        <v>6283302.2999999998</v>
      </c>
      <c r="V19" s="118">
        <v>6283302.2999999998</v>
      </c>
      <c r="W19" s="117">
        <f>'[1]Summary for IPSIS'!$BF$17</f>
        <v>0</v>
      </c>
      <c r="X19" s="117">
        <f t="shared" si="4"/>
        <v>6283302.2999999998</v>
      </c>
      <c r="Y19" s="118">
        <f t="shared" si="5"/>
        <v>25133209.199999999</v>
      </c>
      <c r="Z19" s="118">
        <f t="shared" si="6"/>
        <v>0</v>
      </c>
      <c r="AA19" s="118">
        <f t="shared" si="7"/>
        <v>25133209.199999999</v>
      </c>
      <c r="AB19" s="118">
        <v>1766604.4</v>
      </c>
      <c r="AC19" s="117">
        <f t="shared" si="8"/>
        <v>0</v>
      </c>
      <c r="AD19" s="117">
        <f t="shared" si="9"/>
        <v>1766604.4</v>
      </c>
      <c r="AE19" s="118">
        <f>'[1]Summary for IPSIS'!$BU$17+'[1]Summary for IPSIS'!$BV$17+'[1]Summary for IPSIS'!$BW$17+'[1]Summary for IPSIS'!$BX$17+'[1]Summary for IPSIS'!$BY$17</f>
        <v>0</v>
      </c>
      <c r="AF19" s="118">
        <f>0</f>
        <v>0</v>
      </c>
      <c r="AG19" s="117"/>
      <c r="AH19" s="117">
        <f t="shared" si="0"/>
        <v>0</v>
      </c>
      <c r="AI19" s="118">
        <v>1766604.4</v>
      </c>
      <c r="AJ19" s="117">
        <f t="shared" si="10"/>
        <v>0</v>
      </c>
      <c r="AK19" s="117">
        <f t="shared" si="11"/>
        <v>1766604.4</v>
      </c>
      <c r="AL19" s="119">
        <f t="shared" si="12"/>
        <v>-21600000.399999999</v>
      </c>
      <c r="AM19" s="69"/>
      <c r="AN19" s="69"/>
    </row>
    <row r="20" spans="1:40" s="5" customFormat="1" ht="38.25" customHeight="1" thickBot="1" x14ac:dyDescent="0.25">
      <c r="B20" s="123"/>
      <c r="C20" s="124" t="s">
        <v>89</v>
      </c>
      <c r="D20" s="125"/>
      <c r="E20" s="125"/>
      <c r="F20" s="126"/>
      <c r="G20" s="126"/>
      <c r="H20" s="126"/>
      <c r="I20" s="126"/>
      <c r="J20" s="127">
        <f t="shared" ref="J20:AF20" si="14">SUM(J9:J19)</f>
        <v>16419681.300000001</v>
      </c>
      <c r="K20" s="127">
        <f t="shared" si="14"/>
        <v>0</v>
      </c>
      <c r="L20" s="127">
        <f t="shared" si="14"/>
        <v>16419681.300000001</v>
      </c>
      <c r="M20" s="127">
        <f t="shared" si="14"/>
        <v>81587712.25</v>
      </c>
      <c r="N20" s="127">
        <f t="shared" si="14"/>
        <v>0</v>
      </c>
      <c r="O20" s="127">
        <f t="shared" si="14"/>
        <v>81587712.25</v>
      </c>
      <c r="P20" s="127">
        <f t="shared" si="14"/>
        <v>75605214.349999994</v>
      </c>
      <c r="Q20" s="127">
        <f t="shared" si="14"/>
        <v>1150000</v>
      </c>
      <c r="R20" s="127">
        <f t="shared" si="14"/>
        <v>76755214.349999994</v>
      </c>
      <c r="S20" s="127">
        <f t="shared" si="14"/>
        <v>67890513.349999994</v>
      </c>
      <c r="T20" s="127">
        <f t="shared" si="14"/>
        <v>1150000</v>
      </c>
      <c r="U20" s="127">
        <f t="shared" si="14"/>
        <v>69040513.349999994</v>
      </c>
      <c r="V20" s="127">
        <f t="shared" si="14"/>
        <v>64508282.149999999</v>
      </c>
      <c r="W20" s="127">
        <f t="shared" si="14"/>
        <v>1150000</v>
      </c>
      <c r="X20" s="127">
        <f t="shared" si="14"/>
        <v>65658282.149999999</v>
      </c>
      <c r="Y20" s="128">
        <f t="shared" si="14"/>
        <v>306011403.39999998</v>
      </c>
      <c r="Z20" s="128">
        <f t="shared" si="14"/>
        <v>3450000</v>
      </c>
      <c r="AA20" s="128">
        <f t="shared" si="14"/>
        <v>309461403.39999998</v>
      </c>
      <c r="AB20" s="127">
        <f t="shared" si="14"/>
        <v>90749802.600000024</v>
      </c>
      <c r="AC20" s="127">
        <f t="shared" si="14"/>
        <v>1150000</v>
      </c>
      <c r="AD20" s="127">
        <f t="shared" si="14"/>
        <v>91899802.600000024</v>
      </c>
      <c r="AE20" s="127">
        <f t="shared" si="14"/>
        <v>33981447</v>
      </c>
      <c r="AF20" s="127">
        <f t="shared" si="14"/>
        <v>0</v>
      </c>
      <c r="AG20" s="127"/>
      <c r="AH20" s="127">
        <f>SUM(AH9:AH19)</f>
        <v>33981447</v>
      </c>
      <c r="AI20" s="127">
        <f>SUM(AI9:AI19)</f>
        <v>84087232.900000006</v>
      </c>
      <c r="AJ20" s="127">
        <f>SUM(AJ9:AJ19)</f>
        <v>2300000</v>
      </c>
      <c r="AK20" s="127">
        <f>SUM(AK9:AK19)</f>
        <v>86387232.900000006</v>
      </c>
      <c r="AL20" s="129">
        <f>SUM(AL9:AL19)</f>
        <v>-97192920.900000006</v>
      </c>
      <c r="AM20" s="70"/>
      <c r="AN20" s="70"/>
    </row>
    <row r="21" spans="1:40" ht="48" customHeight="1" x14ac:dyDescent="0.2">
      <c r="B21" s="89">
        <v>1.2</v>
      </c>
      <c r="C21" s="294" t="s">
        <v>313</v>
      </c>
      <c r="D21" s="295"/>
      <c r="E21" s="90"/>
      <c r="F21" s="91"/>
      <c r="G21" s="91"/>
      <c r="H21" s="91"/>
      <c r="I21" s="91"/>
      <c r="J21" s="92"/>
      <c r="K21" s="92"/>
      <c r="L21" s="93"/>
      <c r="M21" s="92"/>
      <c r="N21" s="92"/>
      <c r="O21" s="93"/>
      <c r="P21" s="94"/>
      <c r="Q21" s="93"/>
      <c r="R21" s="93"/>
      <c r="S21" s="94"/>
      <c r="T21" s="93"/>
      <c r="U21" s="93"/>
      <c r="V21" s="94"/>
      <c r="W21" s="93"/>
      <c r="X21" s="93"/>
      <c r="Y21" s="94"/>
      <c r="Z21" s="94"/>
      <c r="AA21" s="94"/>
      <c r="AB21" s="94"/>
      <c r="AC21" s="93"/>
      <c r="AD21" s="93"/>
      <c r="AE21" s="94"/>
      <c r="AF21" s="93"/>
      <c r="AG21" s="93"/>
      <c r="AH21" s="93"/>
      <c r="AI21" s="94"/>
      <c r="AJ21" s="93"/>
      <c r="AK21" s="93"/>
      <c r="AL21" s="95"/>
      <c r="AM21" s="69"/>
      <c r="AN21" s="69"/>
    </row>
    <row r="22" spans="1:40" ht="29.45" customHeight="1" x14ac:dyDescent="0.2">
      <c r="B22" s="96"/>
      <c r="C22" s="97" t="s">
        <v>78</v>
      </c>
      <c r="D22" s="98"/>
      <c r="E22" s="98"/>
      <c r="F22" s="1"/>
      <c r="G22" s="1"/>
      <c r="H22" s="45"/>
      <c r="I22" s="45"/>
      <c r="J22" s="10"/>
      <c r="K22" s="10"/>
      <c r="L22" s="99"/>
      <c r="M22" s="10"/>
      <c r="N22" s="10"/>
      <c r="O22" s="99"/>
      <c r="P22" s="11"/>
      <c r="Q22" s="99"/>
      <c r="R22" s="99"/>
      <c r="S22" s="11"/>
      <c r="T22" s="99"/>
      <c r="U22" s="99"/>
      <c r="V22" s="11"/>
      <c r="W22" s="99"/>
      <c r="X22" s="99"/>
      <c r="Y22" s="11"/>
      <c r="Z22" s="11"/>
      <c r="AA22" s="11"/>
      <c r="AB22" s="11"/>
      <c r="AC22" s="99"/>
      <c r="AD22" s="99"/>
      <c r="AE22" s="11"/>
      <c r="AF22" s="99"/>
      <c r="AG22" s="99"/>
      <c r="AH22" s="99"/>
      <c r="AI22" s="11"/>
      <c r="AJ22" s="99"/>
      <c r="AK22" s="99"/>
      <c r="AL22" s="100"/>
      <c r="AM22" s="69"/>
      <c r="AN22" s="69"/>
    </row>
    <row r="23" spans="1:40" ht="90.75" customHeight="1" x14ac:dyDescent="0.25">
      <c r="B23" s="96" t="s">
        <v>139</v>
      </c>
      <c r="C23" s="101" t="s">
        <v>314</v>
      </c>
      <c r="D23" s="112"/>
      <c r="E23" s="103" t="s">
        <v>268</v>
      </c>
      <c r="F23" s="56" t="s">
        <v>267</v>
      </c>
      <c r="G23" s="56" t="s">
        <v>316</v>
      </c>
      <c r="H23" s="110">
        <v>2022</v>
      </c>
      <c r="I23" s="107">
        <v>2026</v>
      </c>
      <c r="J23" s="10">
        <v>10956000</v>
      </c>
      <c r="K23" s="10">
        <f>'[1]Summary for IPSIS'!$J$25</f>
        <v>0</v>
      </c>
      <c r="L23" s="99">
        <f>J23+K23</f>
        <v>10956000</v>
      </c>
      <c r="M23" s="10">
        <v>4965247.2</v>
      </c>
      <c r="N23" s="10">
        <f>'[1]Summary for IPSIS'!$V$25</f>
        <v>0</v>
      </c>
      <c r="O23" s="99">
        <f>M23+N23</f>
        <v>4965247.2</v>
      </c>
      <c r="P23" s="11">
        <v>10956000</v>
      </c>
      <c r="Q23" s="99">
        <f>'[1]Summary for IPSIS'!$AH$25</f>
        <v>0</v>
      </c>
      <c r="R23" s="99">
        <f>P23+Q23</f>
        <v>10956000</v>
      </c>
      <c r="S23" s="11">
        <v>10956000</v>
      </c>
      <c r="T23" s="99">
        <f>'[1]Summary for IPSIS'!$AT$25</f>
        <v>0</v>
      </c>
      <c r="U23" s="99">
        <f>S23+T23</f>
        <v>10956000</v>
      </c>
      <c r="V23" s="11">
        <v>10956000</v>
      </c>
      <c r="W23" s="99">
        <f>'[1]Summary for IPSIS'!$BF$25</f>
        <v>0</v>
      </c>
      <c r="X23" s="99">
        <f>V23+W23</f>
        <v>10956000</v>
      </c>
      <c r="Y23" s="11">
        <f>J23+M23+P23+S23+V23</f>
        <v>48789247.200000003</v>
      </c>
      <c r="Z23" s="11">
        <f>K23+N23+Q23+T23+W23</f>
        <v>0</v>
      </c>
      <c r="AA23" s="11">
        <f>Y23+Z23</f>
        <v>48789247.200000003</v>
      </c>
      <c r="AB23" s="11">
        <v>10965247.199999999</v>
      </c>
      <c r="AC23" s="99">
        <f t="shared" ref="AC23:AC24" si="15">+K23+N23+Q23</f>
        <v>0</v>
      </c>
      <c r="AD23" s="99">
        <f t="shared" ref="AD23:AD24" si="16">AB23+AC23</f>
        <v>10965247.199999999</v>
      </c>
      <c r="AE23" s="11">
        <v>22944000</v>
      </c>
      <c r="AF23" s="99">
        <f>0</f>
        <v>0</v>
      </c>
      <c r="AG23" s="130"/>
      <c r="AH23" s="130">
        <f>AE23+AF23</f>
        <v>22944000</v>
      </c>
      <c r="AI23" s="11">
        <v>6000000</v>
      </c>
      <c r="AJ23" s="99">
        <f t="shared" ref="AJ23:AJ24" si="17">+T23+W23</f>
        <v>0</v>
      </c>
      <c r="AK23" s="130">
        <f>AI23+AJ23</f>
        <v>6000000</v>
      </c>
      <c r="AL23" s="106">
        <f>SUM(AK23+AH23+AD23)-AA23</f>
        <v>-8880000</v>
      </c>
      <c r="AM23" s="69"/>
      <c r="AN23" s="69"/>
    </row>
    <row r="24" spans="1:40" s="68" customFormat="1" ht="85.5" customHeight="1" thickBot="1" x14ac:dyDescent="0.3">
      <c r="B24" s="96" t="s">
        <v>231</v>
      </c>
      <c r="C24" s="101" t="s">
        <v>315</v>
      </c>
      <c r="D24" s="112"/>
      <c r="E24" s="103" t="s">
        <v>154</v>
      </c>
      <c r="F24" s="56" t="s">
        <v>154</v>
      </c>
      <c r="G24" s="131" t="s">
        <v>221</v>
      </c>
      <c r="H24" s="107">
        <v>2022</v>
      </c>
      <c r="I24" s="107">
        <v>2026</v>
      </c>
      <c r="J24" s="10">
        <v>495741.6</v>
      </c>
      <c r="K24" s="10">
        <f>'[1]Summary for IPSIS'!$J$26</f>
        <v>0</v>
      </c>
      <c r="L24" s="99">
        <f t="shared" ref="L24" si="18">J24+K24</f>
        <v>495741.6</v>
      </c>
      <c r="M24" s="10">
        <v>14483386.100000001</v>
      </c>
      <c r="N24" s="10">
        <f>'[1]Summary for IPSIS'!$V$26</f>
        <v>0</v>
      </c>
      <c r="O24" s="99">
        <f t="shared" ref="O24" si="19">M24+N24</f>
        <v>14483386.100000001</v>
      </c>
      <c r="P24" s="11">
        <v>3307130.4</v>
      </c>
      <c r="Q24" s="99">
        <f>'[1]Summary for IPSIS'!$AH$26</f>
        <v>0</v>
      </c>
      <c r="R24" s="99">
        <f t="shared" ref="R24" si="20">P24+Q24</f>
        <v>3307130.4</v>
      </c>
      <c r="S24" s="11">
        <v>3307130.4</v>
      </c>
      <c r="T24" s="99">
        <f>'[1]Summary for IPSIS'!$AT$26</f>
        <v>0</v>
      </c>
      <c r="U24" s="99">
        <f t="shared" ref="U24" si="21">S24+T24</f>
        <v>3307130.4</v>
      </c>
      <c r="V24" s="11">
        <v>25219130.399999999</v>
      </c>
      <c r="W24" s="99">
        <f>'[1]Summary for IPSIS'!$BF$26</f>
        <v>0</v>
      </c>
      <c r="X24" s="99">
        <f t="shared" ref="X24" si="22">V24+W24</f>
        <v>25219130.399999999</v>
      </c>
      <c r="Y24" s="11">
        <f t="shared" ref="Y24" si="23">J24+M24+P24+S24+V24</f>
        <v>46812518.899999999</v>
      </c>
      <c r="Z24" s="11">
        <f t="shared" ref="Z24" si="24">K24+N24+Q24+T24+W24</f>
        <v>0</v>
      </c>
      <c r="AA24" s="11">
        <f t="shared" ref="AA24" si="25">Y24+Z24</f>
        <v>46812518.899999999</v>
      </c>
      <c r="AB24" s="11">
        <v>7630610.7000000002</v>
      </c>
      <c r="AC24" s="99">
        <f t="shared" si="15"/>
        <v>0</v>
      </c>
      <c r="AD24" s="99">
        <f t="shared" si="16"/>
        <v>7630610.7000000002</v>
      </c>
      <c r="AE24" s="11">
        <v>11967744</v>
      </c>
      <c r="AF24" s="99">
        <f>0</f>
        <v>0</v>
      </c>
      <c r="AG24" s="132"/>
      <c r="AH24" s="132">
        <f t="shared" ref="AH24" si="26">AE24+AF24</f>
        <v>11967744</v>
      </c>
      <c r="AI24" s="11">
        <v>7982965.7999999998</v>
      </c>
      <c r="AJ24" s="99">
        <f t="shared" si="17"/>
        <v>0</v>
      </c>
      <c r="AK24" s="132">
        <f t="shared" ref="AK24" si="27">AI24+AJ24</f>
        <v>7982965.7999999998</v>
      </c>
      <c r="AL24" s="106">
        <f t="shared" ref="AL24" si="28">SUM(AK24+AH24+AD24)-AA24</f>
        <v>-19231198.399999999</v>
      </c>
      <c r="AM24" s="61"/>
      <c r="AN24" s="61"/>
    </row>
    <row r="25" spans="1:40" s="5" customFormat="1" ht="29.25" customHeight="1" thickBot="1" x14ac:dyDescent="0.25">
      <c r="B25" s="123"/>
      <c r="C25" s="124" t="s">
        <v>90</v>
      </c>
      <c r="D25" s="125"/>
      <c r="E25" s="125"/>
      <c r="F25" s="126"/>
      <c r="G25" s="126"/>
      <c r="H25" s="133"/>
      <c r="I25" s="126"/>
      <c r="J25" s="127">
        <f t="shared" ref="J25:AL25" si="29">SUM(J23:J24)</f>
        <v>11451741.6</v>
      </c>
      <c r="K25" s="127">
        <f t="shared" si="29"/>
        <v>0</v>
      </c>
      <c r="L25" s="127">
        <f t="shared" si="29"/>
        <v>11451741.6</v>
      </c>
      <c r="M25" s="127">
        <f t="shared" si="29"/>
        <v>19448633.300000001</v>
      </c>
      <c r="N25" s="127">
        <f t="shared" si="29"/>
        <v>0</v>
      </c>
      <c r="O25" s="127">
        <f t="shared" si="29"/>
        <v>19448633.300000001</v>
      </c>
      <c r="P25" s="127">
        <f t="shared" si="29"/>
        <v>14263130.4</v>
      </c>
      <c r="Q25" s="127">
        <f t="shared" si="29"/>
        <v>0</v>
      </c>
      <c r="R25" s="127">
        <f t="shared" si="29"/>
        <v>14263130.4</v>
      </c>
      <c r="S25" s="127">
        <f t="shared" si="29"/>
        <v>14263130.4</v>
      </c>
      <c r="T25" s="127">
        <f t="shared" si="29"/>
        <v>0</v>
      </c>
      <c r="U25" s="127">
        <f t="shared" si="29"/>
        <v>14263130.4</v>
      </c>
      <c r="V25" s="127">
        <f t="shared" si="29"/>
        <v>36175130.399999999</v>
      </c>
      <c r="W25" s="127">
        <f t="shared" si="29"/>
        <v>0</v>
      </c>
      <c r="X25" s="127">
        <f t="shared" si="29"/>
        <v>36175130.399999999</v>
      </c>
      <c r="Y25" s="128">
        <f t="shared" si="29"/>
        <v>95601766.099999994</v>
      </c>
      <c r="Z25" s="128">
        <f t="shared" si="29"/>
        <v>0</v>
      </c>
      <c r="AA25" s="128">
        <f t="shared" si="29"/>
        <v>95601766.099999994</v>
      </c>
      <c r="AB25" s="127">
        <f t="shared" si="29"/>
        <v>18595857.899999999</v>
      </c>
      <c r="AC25" s="127">
        <f t="shared" si="29"/>
        <v>0</v>
      </c>
      <c r="AD25" s="127">
        <f t="shared" si="29"/>
        <v>18595857.899999999</v>
      </c>
      <c r="AE25" s="127">
        <f t="shared" si="29"/>
        <v>34911744</v>
      </c>
      <c r="AF25" s="127">
        <f t="shared" si="29"/>
        <v>0</v>
      </c>
      <c r="AG25" s="127">
        <f t="shared" si="29"/>
        <v>0</v>
      </c>
      <c r="AH25" s="127">
        <f t="shared" si="29"/>
        <v>34911744</v>
      </c>
      <c r="AI25" s="127">
        <f t="shared" si="29"/>
        <v>13982965.800000001</v>
      </c>
      <c r="AJ25" s="127">
        <f t="shared" si="29"/>
        <v>0</v>
      </c>
      <c r="AK25" s="127">
        <f t="shared" si="29"/>
        <v>13982965.800000001</v>
      </c>
      <c r="AL25" s="134">
        <f t="shared" si="29"/>
        <v>-28111198.399999999</v>
      </c>
      <c r="AM25" s="70"/>
      <c r="AN25" s="70"/>
    </row>
    <row r="26" spans="1:40" s="5" customFormat="1" ht="33" customHeight="1" thickBot="1" x14ac:dyDescent="0.25">
      <c r="A26" s="6"/>
      <c r="B26" s="123"/>
      <c r="C26" s="317" t="s">
        <v>232</v>
      </c>
      <c r="D26" s="318"/>
      <c r="E26" s="135"/>
      <c r="F26" s="126"/>
      <c r="G26" s="126"/>
      <c r="H26" s="126"/>
      <c r="I26" s="126"/>
      <c r="J26" s="127">
        <f>J25+J20</f>
        <v>27871422.899999999</v>
      </c>
      <c r="K26" s="127">
        <f t="shared" ref="K26:AL26" si="30">K25+K20</f>
        <v>0</v>
      </c>
      <c r="L26" s="127">
        <f t="shared" si="30"/>
        <v>27871422.899999999</v>
      </c>
      <c r="M26" s="127">
        <f t="shared" si="30"/>
        <v>101036345.55</v>
      </c>
      <c r="N26" s="127">
        <f t="shared" si="30"/>
        <v>0</v>
      </c>
      <c r="O26" s="127">
        <f t="shared" si="30"/>
        <v>101036345.55</v>
      </c>
      <c r="P26" s="127">
        <f t="shared" si="30"/>
        <v>89868344.75</v>
      </c>
      <c r="Q26" s="127">
        <f t="shared" si="30"/>
        <v>1150000</v>
      </c>
      <c r="R26" s="127">
        <f t="shared" si="30"/>
        <v>91018344.75</v>
      </c>
      <c r="S26" s="127">
        <f t="shared" si="30"/>
        <v>82153643.75</v>
      </c>
      <c r="T26" s="127">
        <f t="shared" si="30"/>
        <v>1150000</v>
      </c>
      <c r="U26" s="127">
        <f t="shared" si="30"/>
        <v>83303643.75</v>
      </c>
      <c r="V26" s="127">
        <f t="shared" si="30"/>
        <v>100683412.55</v>
      </c>
      <c r="W26" s="127">
        <f t="shared" si="30"/>
        <v>1150000</v>
      </c>
      <c r="X26" s="127">
        <f t="shared" si="30"/>
        <v>101833412.55</v>
      </c>
      <c r="Y26" s="127">
        <f t="shared" si="30"/>
        <v>401613169.5</v>
      </c>
      <c r="Z26" s="127">
        <f t="shared" si="30"/>
        <v>3450000</v>
      </c>
      <c r="AA26" s="127">
        <f t="shared" si="30"/>
        <v>405063169.5</v>
      </c>
      <c r="AB26" s="127">
        <f t="shared" si="30"/>
        <v>109345660.50000003</v>
      </c>
      <c r="AC26" s="127">
        <f t="shared" si="30"/>
        <v>1150000</v>
      </c>
      <c r="AD26" s="127">
        <f t="shared" si="30"/>
        <v>110495660.50000003</v>
      </c>
      <c r="AE26" s="127">
        <f t="shared" si="30"/>
        <v>68893191</v>
      </c>
      <c r="AF26" s="127">
        <f t="shared" si="30"/>
        <v>0</v>
      </c>
      <c r="AG26" s="127">
        <f t="shared" si="30"/>
        <v>0</v>
      </c>
      <c r="AH26" s="127">
        <f t="shared" si="30"/>
        <v>68893191</v>
      </c>
      <c r="AI26" s="127">
        <f t="shared" si="30"/>
        <v>98070198.700000003</v>
      </c>
      <c r="AJ26" s="127">
        <f t="shared" si="30"/>
        <v>2300000</v>
      </c>
      <c r="AK26" s="127">
        <f t="shared" si="30"/>
        <v>100370198.7</v>
      </c>
      <c r="AL26" s="136">
        <f t="shared" si="30"/>
        <v>-125304119.30000001</v>
      </c>
      <c r="AM26" s="71">
        <f>AL26/AA26</f>
        <v>-0.30934463741710294</v>
      </c>
      <c r="AN26" s="70"/>
    </row>
    <row r="27" spans="1:40" ht="31.15" customHeight="1" thickBot="1" x14ac:dyDescent="0.25">
      <c r="B27" s="288" t="s">
        <v>317</v>
      </c>
      <c r="C27" s="289"/>
      <c r="D27" s="289"/>
      <c r="E27" s="289"/>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90"/>
      <c r="AM27" s="69"/>
      <c r="AN27" s="69"/>
    </row>
    <row r="28" spans="1:40" ht="30.6" customHeight="1" thickBot="1" x14ac:dyDescent="0.25">
      <c r="A28" s="5"/>
      <c r="B28" s="288" t="s">
        <v>237</v>
      </c>
      <c r="C28" s="289"/>
      <c r="D28" s="289"/>
      <c r="E28" s="289"/>
      <c r="F28" s="289"/>
      <c r="G28" s="289"/>
      <c r="H28" s="289"/>
      <c r="I28" s="289"/>
      <c r="J28" s="289"/>
      <c r="K28" s="289"/>
      <c r="L28" s="289"/>
      <c r="M28" s="289"/>
      <c r="N28" s="289"/>
      <c r="O28" s="289"/>
      <c r="P28" s="289"/>
      <c r="Q28" s="289"/>
      <c r="R28" s="289"/>
      <c r="S28" s="289"/>
      <c r="T28" s="289"/>
      <c r="U28" s="289"/>
      <c r="V28" s="289"/>
      <c r="W28" s="289"/>
      <c r="X28" s="289"/>
      <c r="Y28" s="289"/>
      <c r="Z28" s="289"/>
      <c r="AA28" s="289"/>
      <c r="AB28" s="289"/>
      <c r="AC28" s="289"/>
      <c r="AD28" s="289"/>
      <c r="AE28" s="289"/>
      <c r="AF28" s="289"/>
      <c r="AG28" s="289"/>
      <c r="AH28" s="289"/>
      <c r="AI28" s="289"/>
      <c r="AJ28" s="289"/>
      <c r="AK28" s="289"/>
      <c r="AL28" s="290"/>
      <c r="AM28" s="69"/>
      <c r="AN28" s="69"/>
    </row>
    <row r="29" spans="1:40" ht="45.6" customHeight="1" x14ac:dyDescent="0.2">
      <c r="A29" s="5"/>
      <c r="B29" s="296" t="s">
        <v>0</v>
      </c>
      <c r="C29" s="296" t="s">
        <v>55</v>
      </c>
      <c r="D29" s="296" t="s">
        <v>1</v>
      </c>
      <c r="E29" s="137" t="s">
        <v>56</v>
      </c>
      <c r="F29" s="296" t="s">
        <v>105</v>
      </c>
      <c r="G29" s="296"/>
      <c r="H29" s="296" t="s">
        <v>60</v>
      </c>
      <c r="I29" s="296"/>
      <c r="J29" s="293" t="s">
        <v>63</v>
      </c>
      <c r="K29" s="293"/>
      <c r="L29" s="293"/>
      <c r="M29" s="293" t="s">
        <v>64</v>
      </c>
      <c r="N29" s="293"/>
      <c r="O29" s="293"/>
      <c r="P29" s="293" t="s">
        <v>65</v>
      </c>
      <c r="Q29" s="308"/>
      <c r="R29" s="308"/>
      <c r="S29" s="307" t="s">
        <v>66</v>
      </c>
      <c r="T29" s="307"/>
      <c r="U29" s="307"/>
      <c r="V29" s="307" t="s">
        <v>140</v>
      </c>
      <c r="W29" s="307"/>
      <c r="X29" s="307"/>
      <c r="Y29" s="307" t="s">
        <v>67</v>
      </c>
      <c r="Z29" s="308"/>
      <c r="AA29" s="308"/>
      <c r="AB29" s="293" t="s">
        <v>68</v>
      </c>
      <c r="AC29" s="293"/>
      <c r="AD29" s="293"/>
      <c r="AE29" s="293"/>
      <c r="AF29" s="293"/>
      <c r="AG29" s="293"/>
      <c r="AH29" s="293"/>
      <c r="AI29" s="293" t="s">
        <v>74</v>
      </c>
      <c r="AJ29" s="323"/>
      <c r="AK29" s="323"/>
      <c r="AL29" s="293" t="s">
        <v>75</v>
      </c>
      <c r="AM29" s="69"/>
      <c r="AN29" s="69"/>
    </row>
    <row r="30" spans="1:40" ht="31.15" customHeight="1" x14ac:dyDescent="0.2">
      <c r="A30" s="5"/>
      <c r="B30" s="300"/>
      <c r="C30" s="300"/>
      <c r="D30" s="300"/>
      <c r="E30" s="300" t="s">
        <v>57</v>
      </c>
      <c r="F30" s="313" t="s">
        <v>58</v>
      </c>
      <c r="G30" s="313" t="s">
        <v>59</v>
      </c>
      <c r="H30" s="315" t="s">
        <v>61</v>
      </c>
      <c r="I30" s="315" t="s">
        <v>61</v>
      </c>
      <c r="J30" s="283"/>
      <c r="K30" s="283"/>
      <c r="L30" s="283"/>
      <c r="M30" s="283"/>
      <c r="N30" s="283"/>
      <c r="O30" s="283"/>
      <c r="P30" s="309"/>
      <c r="Q30" s="309"/>
      <c r="R30" s="309"/>
      <c r="S30" s="304"/>
      <c r="T30" s="304"/>
      <c r="U30" s="304"/>
      <c r="V30" s="304"/>
      <c r="W30" s="304"/>
      <c r="X30" s="304"/>
      <c r="Y30" s="309"/>
      <c r="Z30" s="309"/>
      <c r="AA30" s="309"/>
      <c r="AB30" s="283" t="s">
        <v>70</v>
      </c>
      <c r="AC30" s="284"/>
      <c r="AD30" s="284"/>
      <c r="AE30" s="283" t="s">
        <v>71</v>
      </c>
      <c r="AF30" s="292"/>
      <c r="AG30" s="292"/>
      <c r="AH30" s="292"/>
      <c r="AI30" s="310" t="s">
        <v>77</v>
      </c>
      <c r="AJ30" s="310"/>
      <c r="AK30" s="310"/>
      <c r="AL30" s="283"/>
      <c r="AM30" s="69"/>
      <c r="AN30" s="69"/>
    </row>
    <row r="31" spans="1:40" ht="52.9" customHeight="1" thickBot="1" x14ac:dyDescent="0.25">
      <c r="B31" s="301"/>
      <c r="C31" s="301"/>
      <c r="D31" s="301"/>
      <c r="E31" s="301"/>
      <c r="F31" s="314"/>
      <c r="G31" s="314"/>
      <c r="H31" s="316"/>
      <c r="I31" s="316"/>
      <c r="J31" s="138" t="s">
        <v>36</v>
      </c>
      <c r="K31" s="138" t="s">
        <v>37</v>
      </c>
      <c r="L31" s="138" t="s">
        <v>76</v>
      </c>
      <c r="M31" s="138" t="s">
        <v>36</v>
      </c>
      <c r="N31" s="138" t="s">
        <v>37</v>
      </c>
      <c r="O31" s="138" t="s">
        <v>76</v>
      </c>
      <c r="P31" s="138" t="s">
        <v>36</v>
      </c>
      <c r="Q31" s="138" t="s">
        <v>37</v>
      </c>
      <c r="R31" s="138" t="s">
        <v>76</v>
      </c>
      <c r="S31" s="138" t="s">
        <v>36</v>
      </c>
      <c r="T31" s="138" t="s">
        <v>37</v>
      </c>
      <c r="U31" s="138" t="s">
        <v>76</v>
      </c>
      <c r="V31" s="138" t="s">
        <v>36</v>
      </c>
      <c r="W31" s="138" t="s">
        <v>37</v>
      </c>
      <c r="X31" s="138" t="s">
        <v>76</v>
      </c>
      <c r="Y31" s="138" t="s">
        <v>36</v>
      </c>
      <c r="Z31" s="138" t="s">
        <v>37</v>
      </c>
      <c r="AA31" s="138" t="s">
        <v>76</v>
      </c>
      <c r="AB31" s="138" t="s">
        <v>36</v>
      </c>
      <c r="AC31" s="138" t="s">
        <v>37</v>
      </c>
      <c r="AD31" s="138" t="s">
        <v>69</v>
      </c>
      <c r="AE31" s="138" t="s">
        <v>36</v>
      </c>
      <c r="AF31" s="138" t="s">
        <v>37</v>
      </c>
      <c r="AG31" s="138" t="s">
        <v>72</v>
      </c>
      <c r="AH31" s="138" t="s">
        <v>73</v>
      </c>
      <c r="AI31" s="138" t="s">
        <v>36</v>
      </c>
      <c r="AJ31" s="138" t="s">
        <v>37</v>
      </c>
      <c r="AK31" s="138" t="s">
        <v>76</v>
      </c>
      <c r="AL31" s="138"/>
      <c r="AM31" s="69"/>
      <c r="AN31" s="69"/>
    </row>
    <row r="32" spans="1:40" ht="45.75" customHeight="1" x14ac:dyDescent="0.25">
      <c r="B32" s="89">
        <v>2.1</v>
      </c>
      <c r="C32" s="294" t="s">
        <v>318</v>
      </c>
      <c r="D32" s="295"/>
      <c r="E32" s="90"/>
      <c r="F32" s="139"/>
      <c r="G32" s="139"/>
      <c r="H32" s="86"/>
      <c r="I32" s="86"/>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140"/>
      <c r="AM32" s="69"/>
      <c r="AN32" s="69"/>
    </row>
    <row r="33" spans="2:45" ht="23.45" customHeight="1" x14ac:dyDescent="0.25">
      <c r="B33" s="96"/>
      <c r="C33" s="97" t="s">
        <v>78</v>
      </c>
      <c r="D33" s="141"/>
      <c r="E33" s="141"/>
      <c r="F33" s="142"/>
      <c r="G33" s="142"/>
      <c r="H33" s="45"/>
      <c r="I33" s="45"/>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43"/>
      <c r="AM33" s="69"/>
      <c r="AN33" s="69"/>
    </row>
    <row r="34" spans="2:45" ht="113.25" customHeight="1" x14ac:dyDescent="0.25">
      <c r="B34" s="96" t="s">
        <v>3</v>
      </c>
      <c r="C34" s="144" t="s">
        <v>319</v>
      </c>
      <c r="D34" s="145"/>
      <c r="E34" s="103" t="s">
        <v>136</v>
      </c>
      <c r="F34" s="146" t="s">
        <v>86</v>
      </c>
      <c r="G34" s="1" t="s">
        <v>320</v>
      </c>
      <c r="H34" s="147">
        <v>2023</v>
      </c>
      <c r="I34" s="148">
        <v>2025</v>
      </c>
      <c r="J34" s="11">
        <v>0</v>
      </c>
      <c r="K34" s="10">
        <v>0</v>
      </c>
      <c r="L34" s="99">
        <f>J34+K34</f>
        <v>0</v>
      </c>
      <c r="M34" s="11">
        <v>1548000</v>
      </c>
      <c r="N34" s="10">
        <v>0</v>
      </c>
      <c r="O34" s="99">
        <f>M34+N34</f>
        <v>1548000</v>
      </c>
      <c r="P34" s="11">
        <v>1468800</v>
      </c>
      <c r="Q34" s="99">
        <v>0</v>
      </c>
      <c r="R34" s="99">
        <f>SUM(P34:Q34)</f>
        <v>1468800</v>
      </c>
      <c r="S34" s="11">
        <v>1177736.3999999999</v>
      </c>
      <c r="T34" s="99">
        <v>0</v>
      </c>
      <c r="U34" s="99">
        <f>SUM(S34:T34)</f>
        <v>1177736.3999999999</v>
      </c>
      <c r="V34" s="11">
        <v>0</v>
      </c>
      <c r="W34" s="99">
        <v>0</v>
      </c>
      <c r="X34" s="99">
        <f>V34+W34</f>
        <v>0</v>
      </c>
      <c r="Y34" s="11">
        <f>J34+M34+P34+S34+V34</f>
        <v>4194536.4000000004</v>
      </c>
      <c r="Z34" s="11">
        <f>K34+N34+Q34+T34+W34</f>
        <v>0</v>
      </c>
      <c r="AA34" s="11">
        <f>Y34+Z34</f>
        <v>4194536.4000000004</v>
      </c>
      <c r="AB34" s="11">
        <v>0</v>
      </c>
      <c r="AC34" s="99">
        <v>0</v>
      </c>
      <c r="AD34" s="99">
        <f>AB34+AC34</f>
        <v>0</v>
      </c>
      <c r="AE34" s="11">
        <v>0</v>
      </c>
      <c r="AF34" s="99">
        <f>0</f>
        <v>0</v>
      </c>
      <c r="AG34" s="130"/>
      <c r="AH34" s="130">
        <f>AE34+AF34</f>
        <v>0</v>
      </c>
      <c r="AI34" s="130">
        <v>1177736</v>
      </c>
      <c r="AJ34" s="130">
        <v>0</v>
      </c>
      <c r="AK34" s="130">
        <f>AI34+AJ34</f>
        <v>1177736</v>
      </c>
      <c r="AL34" s="106">
        <f>SUM(AK34,AH34,AD34)-AA34</f>
        <v>-3016800.4000000004</v>
      </c>
      <c r="AM34" s="69"/>
      <c r="AN34" s="69"/>
    </row>
    <row r="35" spans="2:45" ht="132" customHeight="1" x14ac:dyDescent="0.2">
      <c r="B35" s="96" t="s">
        <v>4</v>
      </c>
      <c r="C35" s="144" t="s">
        <v>321</v>
      </c>
      <c r="D35" s="145"/>
      <c r="E35" s="147" t="s">
        <v>136</v>
      </c>
      <c r="F35" s="1" t="s">
        <v>86</v>
      </c>
      <c r="G35" s="1" t="s">
        <v>285</v>
      </c>
      <c r="H35" s="147">
        <v>2023</v>
      </c>
      <c r="I35" s="148">
        <v>2024</v>
      </c>
      <c r="J35" s="11">
        <v>0</v>
      </c>
      <c r="K35" s="10">
        <v>0</v>
      </c>
      <c r="L35" s="99">
        <f t="shared" ref="L35:L43" si="31">J35+K35</f>
        <v>0</v>
      </c>
      <c r="M35" s="11">
        <v>2376000</v>
      </c>
      <c r="N35" s="10">
        <v>0</v>
      </c>
      <c r="O35" s="99">
        <f t="shared" ref="O35:O43" si="32">M35+N35</f>
        <v>2376000</v>
      </c>
      <c r="P35" s="11">
        <v>3875364.6</v>
      </c>
      <c r="Q35" s="99">
        <v>0</v>
      </c>
      <c r="R35" s="99">
        <f t="shared" ref="R35:R43" si="33">SUM(P35:Q35)</f>
        <v>3875364.6</v>
      </c>
      <c r="S35" s="11">
        <v>0</v>
      </c>
      <c r="T35" s="99">
        <v>0</v>
      </c>
      <c r="U35" s="99">
        <f t="shared" ref="U35:U43" si="34">SUM(S35:T35)</f>
        <v>0</v>
      </c>
      <c r="V35" s="11">
        <v>0</v>
      </c>
      <c r="W35" s="99">
        <v>0</v>
      </c>
      <c r="X35" s="99">
        <f t="shared" ref="X35:X43" si="35">V35+W35</f>
        <v>0</v>
      </c>
      <c r="Y35" s="11">
        <f t="shared" ref="Y35:Y43" si="36">J35+M35+P35+S35+V35</f>
        <v>6251364.5999999996</v>
      </c>
      <c r="Z35" s="11">
        <f t="shared" ref="Z35:Z43" si="37">K35+N35+Q35+T35+W35</f>
        <v>0</v>
      </c>
      <c r="AA35" s="11">
        <f t="shared" ref="AA35:AA43" si="38">Y35+Z35</f>
        <v>6251364.5999999996</v>
      </c>
      <c r="AB35" s="11">
        <v>3875364.6</v>
      </c>
      <c r="AC35" s="99">
        <v>0</v>
      </c>
      <c r="AD35" s="99">
        <f t="shared" ref="AD35:AD43" si="39">AB35+AC35</f>
        <v>3875364.6</v>
      </c>
      <c r="AE35" s="11">
        <v>0</v>
      </c>
      <c r="AF35" s="99">
        <f>0</f>
        <v>0</v>
      </c>
      <c r="AG35" s="130"/>
      <c r="AH35" s="130">
        <f t="shared" ref="AH35:AH43" si="40">AE35+AF35</f>
        <v>0</v>
      </c>
      <c r="AI35" s="130">
        <v>0</v>
      </c>
      <c r="AJ35" s="130">
        <v>0</v>
      </c>
      <c r="AK35" s="130">
        <f t="shared" ref="AK35:AK43" si="41">AI35+AJ35</f>
        <v>0</v>
      </c>
      <c r="AL35" s="106">
        <f t="shared" ref="AL35:AL43" si="42">SUM(AK35+AH35+AD35)-AA35</f>
        <v>-2375999.9999999995</v>
      </c>
      <c r="AM35" s="69"/>
      <c r="AN35" s="69"/>
    </row>
    <row r="36" spans="2:45" ht="108.75" customHeight="1" x14ac:dyDescent="0.25">
      <c r="B36" s="149" t="s">
        <v>5</v>
      </c>
      <c r="C36" s="144" t="s">
        <v>322</v>
      </c>
      <c r="D36" s="150"/>
      <c r="E36" s="147" t="s">
        <v>235</v>
      </c>
      <c r="F36" s="1" t="s">
        <v>277</v>
      </c>
      <c r="G36" s="1" t="s">
        <v>323</v>
      </c>
      <c r="H36" s="147">
        <v>2023</v>
      </c>
      <c r="I36" s="148">
        <v>2024</v>
      </c>
      <c r="J36" s="11">
        <v>0</v>
      </c>
      <c r="K36" s="10">
        <v>0</v>
      </c>
      <c r="L36" s="99">
        <f t="shared" si="31"/>
        <v>0</v>
      </c>
      <c r="M36" s="11">
        <v>3896936.4</v>
      </c>
      <c r="N36" s="10">
        <v>0</v>
      </c>
      <c r="O36" s="99">
        <f t="shared" si="32"/>
        <v>3896936.4</v>
      </c>
      <c r="P36" s="11">
        <v>883652.4</v>
      </c>
      <c r="Q36" s="99">
        <v>0</v>
      </c>
      <c r="R36" s="99">
        <f t="shared" si="33"/>
        <v>883652.4</v>
      </c>
      <c r="S36" s="11">
        <v>0</v>
      </c>
      <c r="T36" s="99">
        <v>0</v>
      </c>
      <c r="U36" s="99">
        <f t="shared" si="34"/>
        <v>0</v>
      </c>
      <c r="V36" s="11">
        <v>0</v>
      </c>
      <c r="W36" s="99">
        <v>0</v>
      </c>
      <c r="X36" s="99">
        <f t="shared" si="35"/>
        <v>0</v>
      </c>
      <c r="Y36" s="11">
        <f t="shared" si="36"/>
        <v>4780588.8</v>
      </c>
      <c r="Z36" s="11">
        <f t="shared" si="37"/>
        <v>0</v>
      </c>
      <c r="AA36" s="11">
        <f t="shared" si="38"/>
        <v>4780588.8</v>
      </c>
      <c r="AB36" s="130">
        <v>2206588.4</v>
      </c>
      <c r="AC36" s="130">
        <v>0</v>
      </c>
      <c r="AD36" s="99">
        <f t="shared" si="39"/>
        <v>2206588.4</v>
      </c>
      <c r="AE36" s="11">
        <v>0</v>
      </c>
      <c r="AF36" s="99">
        <f>0</f>
        <v>0</v>
      </c>
      <c r="AG36" s="130"/>
      <c r="AH36" s="130">
        <f t="shared" si="40"/>
        <v>0</v>
      </c>
      <c r="AI36" s="130">
        <v>0</v>
      </c>
      <c r="AJ36" s="130">
        <v>0</v>
      </c>
      <c r="AK36" s="130">
        <f t="shared" si="41"/>
        <v>0</v>
      </c>
      <c r="AL36" s="106">
        <f t="shared" si="42"/>
        <v>-2574000.4</v>
      </c>
      <c r="AM36" s="69"/>
      <c r="AN36" s="69"/>
    </row>
    <row r="37" spans="2:45" ht="76.5" customHeight="1" x14ac:dyDescent="0.2">
      <c r="B37" s="96" t="s">
        <v>6</v>
      </c>
      <c r="C37" s="144" t="s">
        <v>324</v>
      </c>
      <c r="D37" s="145"/>
      <c r="E37" s="147" t="s">
        <v>236</v>
      </c>
      <c r="F37" s="1" t="s">
        <v>278</v>
      </c>
      <c r="G37" s="1" t="s">
        <v>207</v>
      </c>
      <c r="H37" s="147">
        <v>2022</v>
      </c>
      <c r="I37" s="148">
        <v>2026</v>
      </c>
      <c r="J37" s="11">
        <v>564474</v>
      </c>
      <c r="K37" s="10">
        <v>0</v>
      </c>
      <c r="L37" s="99">
        <f t="shared" si="31"/>
        <v>564474</v>
      </c>
      <c r="M37" s="11">
        <v>564474</v>
      </c>
      <c r="N37" s="10">
        <v>0</v>
      </c>
      <c r="O37" s="99">
        <f t="shared" si="32"/>
        <v>564474</v>
      </c>
      <c r="P37" s="11">
        <v>564474</v>
      </c>
      <c r="Q37" s="99">
        <v>0</v>
      </c>
      <c r="R37" s="99">
        <f t="shared" si="33"/>
        <v>564474</v>
      </c>
      <c r="S37" s="11">
        <v>564474</v>
      </c>
      <c r="T37" s="99">
        <v>0</v>
      </c>
      <c r="U37" s="99">
        <f t="shared" si="34"/>
        <v>564474</v>
      </c>
      <c r="V37" s="11">
        <v>564474</v>
      </c>
      <c r="W37" s="99">
        <v>0</v>
      </c>
      <c r="X37" s="99">
        <f t="shared" si="35"/>
        <v>564474</v>
      </c>
      <c r="Y37" s="11">
        <f t="shared" si="36"/>
        <v>2822370</v>
      </c>
      <c r="Z37" s="11">
        <f t="shared" si="37"/>
        <v>0</v>
      </c>
      <c r="AA37" s="11">
        <f t="shared" si="38"/>
        <v>2822370</v>
      </c>
      <c r="AB37" s="130">
        <v>1693422</v>
      </c>
      <c r="AC37" s="130">
        <f>0</f>
        <v>0</v>
      </c>
      <c r="AD37" s="99">
        <f t="shared" si="39"/>
        <v>1693422</v>
      </c>
      <c r="AE37" s="11">
        <v>0</v>
      </c>
      <c r="AF37" s="99">
        <f>0</f>
        <v>0</v>
      </c>
      <c r="AG37" s="130"/>
      <c r="AH37" s="130">
        <f t="shared" si="40"/>
        <v>0</v>
      </c>
      <c r="AI37" s="130">
        <v>1128948</v>
      </c>
      <c r="AJ37" s="130">
        <v>0</v>
      </c>
      <c r="AK37" s="130">
        <f t="shared" si="41"/>
        <v>1128948</v>
      </c>
      <c r="AL37" s="106">
        <f t="shared" si="42"/>
        <v>0</v>
      </c>
      <c r="AM37" s="69"/>
      <c r="AN37" s="69"/>
    </row>
    <row r="38" spans="2:45" ht="63.75" customHeight="1" x14ac:dyDescent="0.2">
      <c r="B38" s="96" t="s">
        <v>79</v>
      </c>
      <c r="C38" s="144" t="s">
        <v>325</v>
      </c>
      <c r="D38" s="145"/>
      <c r="E38" s="151"/>
      <c r="F38" s="1" t="s">
        <v>208</v>
      </c>
      <c r="G38" s="1" t="s">
        <v>209</v>
      </c>
      <c r="H38" s="147">
        <v>2023</v>
      </c>
      <c r="I38" s="148">
        <v>2026</v>
      </c>
      <c r="J38" s="11">
        <v>0</v>
      </c>
      <c r="K38" s="10">
        <v>0</v>
      </c>
      <c r="L38" s="99">
        <f t="shared" si="31"/>
        <v>0</v>
      </c>
      <c r="M38" s="11">
        <v>1557118.5</v>
      </c>
      <c r="N38" s="10">
        <v>0</v>
      </c>
      <c r="O38" s="99">
        <f t="shared" si="32"/>
        <v>1557118.5</v>
      </c>
      <c r="P38" s="11">
        <v>604913.1</v>
      </c>
      <c r="Q38" s="99">
        <v>0</v>
      </c>
      <c r="R38" s="99">
        <f t="shared" si="33"/>
        <v>604913.1</v>
      </c>
      <c r="S38" s="11">
        <v>604913.1</v>
      </c>
      <c r="T38" s="99">
        <v>0</v>
      </c>
      <c r="U38" s="99">
        <f t="shared" si="34"/>
        <v>604913.1</v>
      </c>
      <c r="V38" s="11">
        <v>604913.1</v>
      </c>
      <c r="W38" s="99">
        <v>0</v>
      </c>
      <c r="X38" s="99">
        <f t="shared" si="35"/>
        <v>604913.1</v>
      </c>
      <c r="Y38" s="11">
        <f t="shared" si="36"/>
        <v>3371857.8000000003</v>
      </c>
      <c r="Z38" s="11">
        <f t="shared" si="37"/>
        <v>0</v>
      </c>
      <c r="AA38" s="11">
        <f t="shared" si="38"/>
        <v>3371857.8000000003</v>
      </c>
      <c r="AB38" s="130">
        <v>0</v>
      </c>
      <c r="AC38" s="130">
        <v>0</v>
      </c>
      <c r="AD38" s="99">
        <f t="shared" si="39"/>
        <v>0</v>
      </c>
      <c r="AE38" s="11">
        <v>0</v>
      </c>
      <c r="AF38" s="99">
        <f>0</f>
        <v>0</v>
      </c>
      <c r="AG38" s="130"/>
      <c r="AH38" s="130">
        <f t="shared" si="40"/>
        <v>0</v>
      </c>
      <c r="AI38" s="130">
        <v>0</v>
      </c>
      <c r="AJ38" s="130">
        <v>0</v>
      </c>
      <c r="AK38" s="130">
        <f t="shared" si="41"/>
        <v>0</v>
      </c>
      <c r="AL38" s="106">
        <f t="shared" si="42"/>
        <v>-3371857.8000000003</v>
      </c>
      <c r="AM38" s="69"/>
      <c r="AN38" s="69"/>
    </row>
    <row r="39" spans="2:45" ht="94.5" x14ac:dyDescent="0.2">
      <c r="B39" s="96" t="s">
        <v>80</v>
      </c>
      <c r="C39" s="144" t="s">
        <v>326</v>
      </c>
      <c r="D39" s="145"/>
      <c r="E39" s="151" t="s">
        <v>381</v>
      </c>
      <c r="F39" s="1" t="s">
        <v>279</v>
      </c>
      <c r="G39" s="1" t="s">
        <v>248</v>
      </c>
      <c r="H39" s="147">
        <v>2023</v>
      </c>
      <c r="I39" s="148">
        <v>2026</v>
      </c>
      <c r="J39" s="11">
        <v>0</v>
      </c>
      <c r="K39" s="10">
        <v>0</v>
      </c>
      <c r="L39" s="99">
        <f t="shared" si="31"/>
        <v>0</v>
      </c>
      <c r="M39" s="11">
        <v>1377295.2</v>
      </c>
      <c r="N39" s="10">
        <v>0</v>
      </c>
      <c r="O39" s="99">
        <f t="shared" si="32"/>
        <v>1377295.2</v>
      </c>
      <c r="P39" s="11">
        <v>1026000</v>
      </c>
      <c r="Q39" s="99">
        <v>0</v>
      </c>
      <c r="R39" s="99">
        <f t="shared" si="33"/>
        <v>1026000</v>
      </c>
      <c r="S39" s="11">
        <v>0</v>
      </c>
      <c r="T39" s="99">
        <v>0</v>
      </c>
      <c r="U39" s="99">
        <f t="shared" si="34"/>
        <v>0</v>
      </c>
      <c r="V39" s="11">
        <v>0</v>
      </c>
      <c r="W39" s="99">
        <v>0</v>
      </c>
      <c r="X39" s="99">
        <f t="shared" si="35"/>
        <v>0</v>
      </c>
      <c r="Y39" s="11">
        <f t="shared" si="36"/>
        <v>2403295.2000000002</v>
      </c>
      <c r="Z39" s="11">
        <f t="shared" si="37"/>
        <v>0</v>
      </c>
      <c r="AA39" s="11">
        <f t="shared" si="38"/>
        <v>2403295.2000000002</v>
      </c>
      <c r="AB39" s="130">
        <v>1377295.2</v>
      </c>
      <c r="AC39" s="130">
        <v>0</v>
      </c>
      <c r="AD39" s="99">
        <f t="shared" si="39"/>
        <v>1377295.2</v>
      </c>
      <c r="AE39" s="11">
        <v>0</v>
      </c>
      <c r="AF39" s="99">
        <f>0</f>
        <v>0</v>
      </c>
      <c r="AG39" s="130"/>
      <c r="AH39" s="130">
        <f t="shared" si="40"/>
        <v>0</v>
      </c>
      <c r="AI39" s="130">
        <v>0</v>
      </c>
      <c r="AJ39" s="130">
        <v>0</v>
      </c>
      <c r="AK39" s="130">
        <f t="shared" si="41"/>
        <v>0</v>
      </c>
      <c r="AL39" s="106">
        <f t="shared" si="42"/>
        <v>-1026000.0000000002</v>
      </c>
      <c r="AM39" s="69"/>
      <c r="AN39" s="69"/>
    </row>
    <row r="40" spans="2:45" ht="55.5" customHeight="1" x14ac:dyDescent="0.2">
      <c r="B40" s="96" t="s">
        <v>81</v>
      </c>
      <c r="C40" s="144" t="s">
        <v>327</v>
      </c>
      <c r="D40" s="145"/>
      <c r="E40" s="151" t="s">
        <v>145</v>
      </c>
      <c r="F40" s="1" t="s">
        <v>171</v>
      </c>
      <c r="G40" s="1" t="s">
        <v>210</v>
      </c>
      <c r="H40" s="147">
        <v>2023</v>
      </c>
      <c r="I40" s="148">
        <v>2026</v>
      </c>
      <c r="J40" s="11">
        <v>0</v>
      </c>
      <c r="K40" s="10">
        <v>0</v>
      </c>
      <c r="L40" s="99">
        <f t="shared" si="31"/>
        <v>0</v>
      </c>
      <c r="M40" s="11">
        <v>0</v>
      </c>
      <c r="N40" s="10">
        <v>0</v>
      </c>
      <c r="O40" s="99">
        <f t="shared" si="32"/>
        <v>0</v>
      </c>
      <c r="P40" s="11">
        <v>765143.54999999993</v>
      </c>
      <c r="Q40" s="99">
        <v>86250</v>
      </c>
      <c r="R40" s="99">
        <f t="shared" si="33"/>
        <v>851393.54999999993</v>
      </c>
      <c r="S40" s="11">
        <v>855143.54999999993</v>
      </c>
      <c r="T40" s="99">
        <v>0</v>
      </c>
      <c r="U40" s="99">
        <f t="shared" si="34"/>
        <v>855143.54999999993</v>
      </c>
      <c r="V40" s="11">
        <v>855143.54999999993</v>
      </c>
      <c r="W40" s="99">
        <v>0</v>
      </c>
      <c r="X40" s="99">
        <f t="shared" si="35"/>
        <v>855143.54999999993</v>
      </c>
      <c r="Y40" s="11">
        <f t="shared" si="36"/>
        <v>2475430.65</v>
      </c>
      <c r="Z40" s="11">
        <f t="shared" si="37"/>
        <v>86250</v>
      </c>
      <c r="AA40" s="11">
        <f t="shared" si="38"/>
        <v>2561680.65</v>
      </c>
      <c r="AB40" s="130">
        <f>851393.55-AC40</f>
        <v>765143.55</v>
      </c>
      <c r="AC40" s="130">
        <v>86250</v>
      </c>
      <c r="AD40" s="99">
        <f t="shared" si="39"/>
        <v>851393.55</v>
      </c>
      <c r="AE40" s="11">
        <v>0</v>
      </c>
      <c r="AF40" s="99">
        <f>0</f>
        <v>0</v>
      </c>
      <c r="AG40" s="130"/>
      <c r="AH40" s="130">
        <f t="shared" si="40"/>
        <v>0</v>
      </c>
      <c r="AI40" s="130">
        <v>1710287.0999999999</v>
      </c>
      <c r="AJ40" s="130">
        <v>0</v>
      </c>
      <c r="AK40" s="130">
        <f t="shared" si="41"/>
        <v>1710287.0999999999</v>
      </c>
      <c r="AL40" s="106">
        <f t="shared" si="42"/>
        <v>0</v>
      </c>
      <c r="AM40" s="69"/>
      <c r="AN40" s="69"/>
    </row>
    <row r="41" spans="2:45" ht="100.5" customHeight="1" x14ac:dyDescent="0.2">
      <c r="B41" s="96" t="s">
        <v>82</v>
      </c>
      <c r="C41" s="144" t="s">
        <v>328</v>
      </c>
      <c r="D41" s="145"/>
      <c r="E41" s="152" t="s">
        <v>146</v>
      </c>
      <c r="F41" s="1" t="s">
        <v>146</v>
      </c>
      <c r="G41" s="1" t="s">
        <v>329</v>
      </c>
      <c r="H41" s="147">
        <v>2022</v>
      </c>
      <c r="I41" s="148">
        <v>2024</v>
      </c>
      <c r="J41" s="11">
        <v>289437</v>
      </c>
      <c r="K41" s="10">
        <v>0</v>
      </c>
      <c r="L41" s="99">
        <f t="shared" si="31"/>
        <v>289437</v>
      </c>
      <c r="M41" s="11">
        <v>1020419.4</v>
      </c>
      <c r="N41" s="10">
        <v>0</v>
      </c>
      <c r="O41" s="99">
        <f t="shared" si="32"/>
        <v>1020419.4</v>
      </c>
      <c r="P41" s="11">
        <v>141118.5</v>
      </c>
      <c r="Q41" s="99">
        <v>0</v>
      </c>
      <c r="R41" s="99">
        <f t="shared" si="33"/>
        <v>141118.5</v>
      </c>
      <c r="S41" s="11">
        <v>0</v>
      </c>
      <c r="T41" s="99">
        <v>0</v>
      </c>
      <c r="U41" s="99">
        <f t="shared" si="34"/>
        <v>0</v>
      </c>
      <c r="V41" s="11">
        <v>0</v>
      </c>
      <c r="W41" s="99">
        <v>0</v>
      </c>
      <c r="X41" s="99">
        <f t="shared" si="35"/>
        <v>0</v>
      </c>
      <c r="Y41" s="11">
        <f t="shared" si="36"/>
        <v>1450974.9</v>
      </c>
      <c r="Z41" s="11">
        <f t="shared" si="37"/>
        <v>0</v>
      </c>
      <c r="AA41" s="11">
        <f t="shared" si="38"/>
        <v>1450974.9</v>
      </c>
      <c r="AB41" s="130">
        <v>1450974.9</v>
      </c>
      <c r="AC41" s="130">
        <v>0</v>
      </c>
      <c r="AD41" s="99">
        <f t="shared" si="39"/>
        <v>1450974.9</v>
      </c>
      <c r="AE41" s="11">
        <v>0</v>
      </c>
      <c r="AF41" s="99">
        <f>0</f>
        <v>0</v>
      </c>
      <c r="AG41" s="130"/>
      <c r="AH41" s="130">
        <f t="shared" si="40"/>
        <v>0</v>
      </c>
      <c r="AI41" s="130">
        <v>0</v>
      </c>
      <c r="AJ41" s="130">
        <v>0</v>
      </c>
      <c r="AK41" s="130">
        <f t="shared" si="41"/>
        <v>0</v>
      </c>
      <c r="AL41" s="106">
        <f t="shared" si="42"/>
        <v>0</v>
      </c>
      <c r="AM41" s="69"/>
      <c r="AN41" s="69"/>
    </row>
    <row r="42" spans="2:45" ht="60.75" customHeight="1" x14ac:dyDescent="0.2">
      <c r="B42" s="96" t="s">
        <v>83</v>
      </c>
      <c r="C42" s="144" t="s">
        <v>330</v>
      </c>
      <c r="D42" s="145"/>
      <c r="E42" s="152" t="s">
        <v>147</v>
      </c>
      <c r="F42" s="1" t="s">
        <v>211</v>
      </c>
      <c r="G42" s="1" t="s">
        <v>223</v>
      </c>
      <c r="H42" s="147">
        <v>2023</v>
      </c>
      <c r="I42" s="148">
        <v>2026</v>
      </c>
      <c r="J42" s="11">
        <v>0</v>
      </c>
      <c r="K42" s="10">
        <v>0</v>
      </c>
      <c r="L42" s="99">
        <f t="shared" si="31"/>
        <v>0</v>
      </c>
      <c r="M42" s="11">
        <v>456000</v>
      </c>
      <c r="N42" s="10">
        <v>0</v>
      </c>
      <c r="O42" s="99">
        <f t="shared" si="32"/>
        <v>456000</v>
      </c>
      <c r="P42" s="11">
        <v>5242450.5</v>
      </c>
      <c r="Q42" s="99">
        <v>0</v>
      </c>
      <c r="R42" s="99">
        <f t="shared" si="33"/>
        <v>5242450.5</v>
      </c>
      <c r="S42" s="11">
        <v>4786450.5</v>
      </c>
      <c r="T42" s="99">
        <v>0</v>
      </c>
      <c r="U42" s="99">
        <f t="shared" si="34"/>
        <v>4786450.5</v>
      </c>
      <c r="V42" s="11">
        <v>669600</v>
      </c>
      <c r="W42" s="99">
        <v>0</v>
      </c>
      <c r="X42" s="99">
        <f t="shared" si="35"/>
        <v>669600</v>
      </c>
      <c r="Y42" s="11">
        <f t="shared" si="36"/>
        <v>11154501</v>
      </c>
      <c r="Z42" s="11">
        <f t="shared" si="37"/>
        <v>0</v>
      </c>
      <c r="AA42" s="11">
        <f t="shared" si="38"/>
        <v>11154501</v>
      </c>
      <c r="AB42" s="130">
        <v>4786450.5</v>
      </c>
      <c r="AC42" s="130">
        <v>0</v>
      </c>
      <c r="AD42" s="99">
        <f t="shared" si="39"/>
        <v>4786450.5</v>
      </c>
      <c r="AE42" s="11">
        <v>0</v>
      </c>
      <c r="AF42" s="99">
        <f>0</f>
        <v>0</v>
      </c>
      <c r="AG42" s="130"/>
      <c r="AH42" s="130">
        <f t="shared" si="40"/>
        <v>0</v>
      </c>
      <c r="AI42" s="130">
        <v>5456050.5</v>
      </c>
      <c r="AJ42" s="130">
        <v>0</v>
      </c>
      <c r="AK42" s="130">
        <f t="shared" si="41"/>
        <v>5456050.5</v>
      </c>
      <c r="AL42" s="106">
        <f t="shared" si="42"/>
        <v>-912000</v>
      </c>
      <c r="AM42" s="69"/>
      <c r="AN42" s="69"/>
    </row>
    <row r="43" spans="2:45" ht="48.75" customHeight="1" thickBot="1" x14ac:dyDescent="0.25">
      <c r="B43" s="153" t="s">
        <v>117</v>
      </c>
      <c r="C43" s="144" t="s">
        <v>331</v>
      </c>
      <c r="D43" s="154"/>
      <c r="E43" s="152" t="s">
        <v>136</v>
      </c>
      <c r="F43" s="155" t="s">
        <v>86</v>
      </c>
      <c r="G43" s="155" t="s">
        <v>280</v>
      </c>
      <c r="H43" s="147">
        <v>2023</v>
      </c>
      <c r="I43" s="148">
        <v>2023</v>
      </c>
      <c r="J43" s="11">
        <v>1243844750</v>
      </c>
      <c r="K43" s="10">
        <v>0</v>
      </c>
      <c r="L43" s="99">
        <f t="shared" si="31"/>
        <v>1243844750</v>
      </c>
      <c r="M43" s="11">
        <v>1356000</v>
      </c>
      <c r="N43" s="10">
        <v>0</v>
      </c>
      <c r="O43" s="99">
        <f t="shared" si="32"/>
        <v>1356000</v>
      </c>
      <c r="P43" s="11">
        <v>0</v>
      </c>
      <c r="Q43" s="99">
        <v>0</v>
      </c>
      <c r="R43" s="99">
        <f t="shared" si="33"/>
        <v>0</v>
      </c>
      <c r="S43" s="11">
        <v>0</v>
      </c>
      <c r="T43" s="99">
        <v>0</v>
      </c>
      <c r="U43" s="99">
        <f t="shared" si="34"/>
        <v>0</v>
      </c>
      <c r="V43" s="11">
        <v>0</v>
      </c>
      <c r="W43" s="99">
        <v>0</v>
      </c>
      <c r="X43" s="99">
        <f t="shared" si="35"/>
        <v>0</v>
      </c>
      <c r="Y43" s="11">
        <f t="shared" si="36"/>
        <v>1245200750</v>
      </c>
      <c r="Z43" s="11">
        <f t="shared" si="37"/>
        <v>0</v>
      </c>
      <c r="AA43" s="11">
        <f t="shared" si="38"/>
        <v>1245200750</v>
      </c>
      <c r="AB43" s="156">
        <v>1243844750</v>
      </c>
      <c r="AC43" s="156">
        <v>0</v>
      </c>
      <c r="AD43" s="99">
        <f t="shared" si="39"/>
        <v>1243844750</v>
      </c>
      <c r="AE43" s="11">
        <v>0</v>
      </c>
      <c r="AF43" s="99">
        <f>0</f>
        <v>0</v>
      </c>
      <c r="AG43" s="156"/>
      <c r="AH43" s="130">
        <f t="shared" si="40"/>
        <v>0</v>
      </c>
      <c r="AI43" s="156">
        <v>0</v>
      </c>
      <c r="AJ43" s="130">
        <v>0</v>
      </c>
      <c r="AK43" s="130">
        <f t="shared" si="41"/>
        <v>0</v>
      </c>
      <c r="AL43" s="106">
        <f t="shared" si="42"/>
        <v>-1356000</v>
      </c>
      <c r="AM43" s="69"/>
      <c r="AN43" s="69"/>
    </row>
    <row r="44" spans="2:45" s="5" customFormat="1" ht="30.75" customHeight="1" thickBot="1" x14ac:dyDescent="0.25">
      <c r="B44" s="123"/>
      <c r="C44" s="124" t="s">
        <v>25</v>
      </c>
      <c r="D44" s="125"/>
      <c r="E44" s="125"/>
      <c r="F44" s="126"/>
      <c r="G44" s="126"/>
      <c r="H44" s="126"/>
      <c r="I44" s="126"/>
      <c r="J44" s="127">
        <f>SUM(J34:J43)</f>
        <v>1244698661</v>
      </c>
      <c r="K44" s="127">
        <f t="shared" ref="K44:AL44" si="43">SUM(K34:K43)</f>
        <v>0</v>
      </c>
      <c r="L44" s="127">
        <f t="shared" si="43"/>
        <v>1244698661</v>
      </c>
      <c r="M44" s="127">
        <f t="shared" si="43"/>
        <v>14152243.5</v>
      </c>
      <c r="N44" s="127">
        <f t="shared" si="43"/>
        <v>0</v>
      </c>
      <c r="O44" s="127">
        <f t="shared" si="43"/>
        <v>14152243.5</v>
      </c>
      <c r="P44" s="127">
        <f t="shared" si="43"/>
        <v>14571916.65</v>
      </c>
      <c r="Q44" s="127">
        <f t="shared" si="43"/>
        <v>86250</v>
      </c>
      <c r="R44" s="127">
        <f t="shared" si="43"/>
        <v>14658166.65</v>
      </c>
      <c r="S44" s="127">
        <f t="shared" si="43"/>
        <v>7988717.5499999998</v>
      </c>
      <c r="T44" s="127">
        <f t="shared" si="43"/>
        <v>0</v>
      </c>
      <c r="U44" s="127">
        <f t="shared" si="43"/>
        <v>7988717.5499999998</v>
      </c>
      <c r="V44" s="127">
        <f t="shared" si="43"/>
        <v>2694130.65</v>
      </c>
      <c r="W44" s="127">
        <f t="shared" si="43"/>
        <v>0</v>
      </c>
      <c r="X44" s="127">
        <f t="shared" si="43"/>
        <v>2694130.65</v>
      </c>
      <c r="Y44" s="127">
        <f t="shared" si="43"/>
        <v>1284105669.3499999</v>
      </c>
      <c r="Z44" s="127">
        <f t="shared" si="43"/>
        <v>86250</v>
      </c>
      <c r="AA44" s="127">
        <f t="shared" si="43"/>
        <v>1284191919.3499999</v>
      </c>
      <c r="AB44" s="127">
        <f t="shared" si="43"/>
        <v>1259999989.1500001</v>
      </c>
      <c r="AC44" s="127">
        <f t="shared" si="43"/>
        <v>86250</v>
      </c>
      <c r="AD44" s="127">
        <f t="shared" si="43"/>
        <v>1260086239.1500001</v>
      </c>
      <c r="AE44" s="127">
        <f t="shared" si="43"/>
        <v>0</v>
      </c>
      <c r="AF44" s="127">
        <f t="shared" si="43"/>
        <v>0</v>
      </c>
      <c r="AG44" s="127">
        <f t="shared" si="43"/>
        <v>0</v>
      </c>
      <c r="AH44" s="127">
        <f t="shared" si="43"/>
        <v>0</v>
      </c>
      <c r="AI44" s="127">
        <f t="shared" si="43"/>
        <v>9473021.5999999996</v>
      </c>
      <c r="AJ44" s="127">
        <f t="shared" si="43"/>
        <v>0</v>
      </c>
      <c r="AK44" s="127">
        <f t="shared" si="43"/>
        <v>9473021.5999999996</v>
      </c>
      <c r="AL44" s="136">
        <f t="shared" si="43"/>
        <v>-14632658.600000001</v>
      </c>
      <c r="AM44" s="70"/>
      <c r="AN44" s="72"/>
      <c r="AO44" s="16"/>
      <c r="AP44" s="16"/>
      <c r="AQ44" s="16"/>
      <c r="AR44" s="16"/>
      <c r="AS44" s="16"/>
    </row>
    <row r="45" spans="2:45" ht="57.6" customHeight="1" x14ac:dyDescent="0.25">
      <c r="B45" s="157">
        <v>2.2000000000000002</v>
      </c>
      <c r="C45" s="294" t="s">
        <v>332</v>
      </c>
      <c r="D45" s="295"/>
      <c r="E45" s="90"/>
      <c r="F45" s="139"/>
      <c r="G45" s="139"/>
      <c r="H45" s="139"/>
      <c r="I45" s="139"/>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8"/>
      <c r="AJ45" s="158"/>
      <c r="AK45" s="158"/>
      <c r="AL45" s="159"/>
      <c r="AM45" s="69"/>
      <c r="AN45" s="69"/>
      <c r="AO45" s="17"/>
      <c r="AP45" s="17"/>
      <c r="AQ45" s="17"/>
      <c r="AR45" s="17"/>
      <c r="AS45" s="17"/>
    </row>
    <row r="46" spans="2:45" ht="18.75" customHeight="1" x14ac:dyDescent="0.25">
      <c r="B46" s="149"/>
      <c r="C46" s="97" t="s">
        <v>78</v>
      </c>
      <c r="D46" s="141"/>
      <c r="E46" s="141"/>
      <c r="F46" s="142"/>
      <c r="G46" s="142"/>
      <c r="H46" s="142"/>
      <c r="I46" s="142"/>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06"/>
      <c r="AM46" s="69"/>
      <c r="AN46" s="69"/>
    </row>
    <row r="47" spans="2:45" ht="134.25" customHeight="1" x14ac:dyDescent="0.2">
      <c r="B47" s="149" t="s">
        <v>8</v>
      </c>
      <c r="C47" s="160" t="s">
        <v>333</v>
      </c>
      <c r="D47" s="145"/>
      <c r="E47" s="103" t="s">
        <v>148</v>
      </c>
      <c r="F47" s="1" t="s">
        <v>212</v>
      </c>
      <c r="G47" s="1" t="s">
        <v>247</v>
      </c>
      <c r="H47" s="161">
        <v>2023</v>
      </c>
      <c r="I47" s="162">
        <v>2026</v>
      </c>
      <c r="J47" s="10">
        <v>0</v>
      </c>
      <c r="K47" s="10">
        <v>0</v>
      </c>
      <c r="L47" s="163">
        <f>J47+K47</f>
        <v>0</v>
      </c>
      <c r="M47" s="10">
        <v>3113953.5839999998</v>
      </c>
      <c r="N47" s="10">
        <v>0</v>
      </c>
      <c r="O47" s="163">
        <f>M47+N47</f>
        <v>3113953.5839999998</v>
      </c>
      <c r="P47" s="164">
        <v>7029679.4160000011</v>
      </c>
      <c r="Q47" s="163">
        <v>0</v>
      </c>
      <c r="R47" s="163">
        <f>P47+Q47</f>
        <v>7029679.4160000011</v>
      </c>
      <c r="S47" s="164">
        <v>964289.4</v>
      </c>
      <c r="T47" s="163">
        <v>0</v>
      </c>
      <c r="U47" s="163">
        <f>S47+T47</f>
        <v>964289.4</v>
      </c>
      <c r="V47" s="164">
        <v>964289.4</v>
      </c>
      <c r="W47" s="163">
        <v>0</v>
      </c>
      <c r="X47" s="163">
        <f>V47+W47</f>
        <v>964289.4</v>
      </c>
      <c r="Y47" s="164">
        <f>J47+M47+P47+S47+V47</f>
        <v>12072211.800000001</v>
      </c>
      <c r="Z47" s="164">
        <f>K47+N47+Q47+T47+W47</f>
        <v>0</v>
      </c>
      <c r="AA47" s="164">
        <f>Y47+Z47</f>
        <v>12072211.800000001</v>
      </c>
      <c r="AB47" s="130">
        <v>8749488.3000000007</v>
      </c>
      <c r="AC47" s="130">
        <f>0</f>
        <v>0</v>
      </c>
      <c r="AD47" s="163">
        <f>AB47+AC47</f>
        <v>8749488.3000000007</v>
      </c>
      <c r="AE47" s="164">
        <f>0</f>
        <v>0</v>
      </c>
      <c r="AF47" s="163">
        <f>0</f>
        <v>0</v>
      </c>
      <c r="AG47" s="163"/>
      <c r="AH47" s="130">
        <f t="shared" ref="AH47:AH55" si="44">AE47+AF47</f>
        <v>0</v>
      </c>
      <c r="AI47" s="164">
        <v>1928578.8</v>
      </c>
      <c r="AJ47" s="163">
        <v>0</v>
      </c>
      <c r="AK47" s="130">
        <f>SUM(AI47:AJ47)</f>
        <v>1928578.8</v>
      </c>
      <c r="AL47" s="106">
        <f>SUM(AK47+AH47+AD47)-AA47</f>
        <v>-1394144.6999999993</v>
      </c>
      <c r="AM47" s="69"/>
      <c r="AN47" s="69"/>
    </row>
    <row r="48" spans="2:45" ht="121.5" customHeight="1" x14ac:dyDescent="0.25">
      <c r="B48" s="149" t="s">
        <v>7</v>
      </c>
      <c r="C48" s="160" t="s">
        <v>334</v>
      </c>
      <c r="D48" s="150"/>
      <c r="E48" s="121" t="s">
        <v>148</v>
      </c>
      <c r="F48" s="1" t="s">
        <v>213</v>
      </c>
      <c r="G48" s="1" t="s">
        <v>335</v>
      </c>
      <c r="H48" s="161">
        <v>2023</v>
      </c>
      <c r="I48" s="162">
        <v>2026</v>
      </c>
      <c r="J48" s="10">
        <v>0</v>
      </c>
      <c r="K48" s="10">
        <v>0</v>
      </c>
      <c r="L48" s="163">
        <f t="shared" ref="L48:L55" si="45">J48+K48</f>
        <v>0</v>
      </c>
      <c r="M48" s="10">
        <v>2080808.4840000002</v>
      </c>
      <c r="N48" s="10">
        <v>0</v>
      </c>
      <c r="O48" s="163">
        <f t="shared" ref="O48:O55" si="46">M48+N48</f>
        <v>2080808.4840000002</v>
      </c>
      <c r="P48" s="164">
        <v>1913821.65</v>
      </c>
      <c r="Q48" s="163">
        <v>0</v>
      </c>
      <c r="R48" s="163">
        <f t="shared" ref="R48:R55" si="47">P48+Q48</f>
        <v>1913821.65</v>
      </c>
      <c r="S48" s="164">
        <v>1111506.45</v>
      </c>
      <c r="T48" s="163">
        <v>0</v>
      </c>
      <c r="U48" s="163">
        <f t="shared" ref="U48:U55" si="48">S48+T48</f>
        <v>1111506.45</v>
      </c>
      <c r="V48" s="164">
        <v>343506.45</v>
      </c>
      <c r="W48" s="163">
        <v>0</v>
      </c>
      <c r="X48" s="163">
        <f t="shared" ref="X48:X55" si="49">V48+W48</f>
        <v>343506.45</v>
      </c>
      <c r="Y48" s="164">
        <f t="shared" ref="Y48:Y55" si="50">J48+M48+P48+S48+V48</f>
        <v>5449643.034</v>
      </c>
      <c r="Z48" s="164">
        <f t="shared" ref="Z48:Z55" si="51">K48+N48+Q48+T48+W48</f>
        <v>0</v>
      </c>
      <c r="AA48" s="164">
        <f t="shared" ref="AA48:AA55" si="52">Y48+Z48</f>
        <v>5449643.034</v>
      </c>
      <c r="AB48" s="130">
        <v>3633630.534</v>
      </c>
      <c r="AC48" s="130">
        <f>0</f>
        <v>0</v>
      </c>
      <c r="AD48" s="163">
        <f t="shared" ref="AD48:AD55" si="53">AB48+AC48</f>
        <v>3633630.534</v>
      </c>
      <c r="AE48" s="164">
        <f>0</f>
        <v>0</v>
      </c>
      <c r="AF48" s="163">
        <f>0</f>
        <v>0</v>
      </c>
      <c r="AG48" s="163"/>
      <c r="AH48" s="130">
        <f t="shared" si="44"/>
        <v>0</v>
      </c>
      <c r="AI48" s="164">
        <v>1307795.8500000001</v>
      </c>
      <c r="AJ48" s="163">
        <v>0</v>
      </c>
      <c r="AK48" s="130">
        <f t="shared" ref="AK48:AK55" si="54">SUM(AI48:AJ48)</f>
        <v>1307795.8500000001</v>
      </c>
      <c r="AL48" s="106">
        <f t="shared" ref="AL48:AL55" si="55">SUM(AK48+AH48+AD48)-AA48</f>
        <v>-508216.65000000037</v>
      </c>
      <c r="AM48" s="69"/>
      <c r="AN48" s="69"/>
    </row>
    <row r="49" spans="2:40" ht="72.75" customHeight="1" x14ac:dyDescent="0.2">
      <c r="B49" s="149" t="s">
        <v>9</v>
      </c>
      <c r="C49" s="165" t="s">
        <v>149</v>
      </c>
      <c r="D49" s="145"/>
      <c r="E49" s="121" t="s">
        <v>150</v>
      </c>
      <c r="F49" s="1" t="s">
        <v>336</v>
      </c>
      <c r="G49" s="1" t="s">
        <v>246</v>
      </c>
      <c r="H49" s="161">
        <v>2023</v>
      </c>
      <c r="I49" s="162">
        <v>2026</v>
      </c>
      <c r="J49" s="10">
        <v>0</v>
      </c>
      <c r="K49" s="10">
        <v>0</v>
      </c>
      <c r="L49" s="163">
        <f t="shared" si="45"/>
        <v>0</v>
      </c>
      <c r="M49" s="10">
        <v>8640000</v>
      </c>
      <c r="N49" s="10">
        <v>0</v>
      </c>
      <c r="O49" s="163">
        <f t="shared" si="46"/>
        <v>8640000</v>
      </c>
      <c r="P49" s="164">
        <v>9552000</v>
      </c>
      <c r="Q49" s="163">
        <v>0</v>
      </c>
      <c r="R49" s="163">
        <f t="shared" si="47"/>
        <v>9552000</v>
      </c>
      <c r="S49" s="164">
        <v>8640000</v>
      </c>
      <c r="T49" s="163">
        <v>0</v>
      </c>
      <c r="U49" s="163">
        <f t="shared" si="48"/>
        <v>8640000</v>
      </c>
      <c r="V49" s="164">
        <v>8640000</v>
      </c>
      <c r="W49" s="163">
        <v>0</v>
      </c>
      <c r="X49" s="163">
        <f t="shared" si="49"/>
        <v>8640000</v>
      </c>
      <c r="Y49" s="164">
        <f t="shared" si="50"/>
        <v>35472000</v>
      </c>
      <c r="Z49" s="164">
        <f t="shared" si="51"/>
        <v>0</v>
      </c>
      <c r="AA49" s="164">
        <f t="shared" si="52"/>
        <v>35472000</v>
      </c>
      <c r="AB49" s="130">
        <v>17280000</v>
      </c>
      <c r="AC49" s="163">
        <f>0</f>
        <v>0</v>
      </c>
      <c r="AD49" s="163">
        <f t="shared" si="53"/>
        <v>17280000</v>
      </c>
      <c r="AE49" s="164">
        <f>0</f>
        <v>0</v>
      </c>
      <c r="AF49" s="163">
        <f>0</f>
        <v>0</v>
      </c>
      <c r="AG49" s="163"/>
      <c r="AH49" s="130">
        <f t="shared" si="44"/>
        <v>0</v>
      </c>
      <c r="AI49" s="164">
        <v>17280000</v>
      </c>
      <c r="AJ49" s="163">
        <v>0</v>
      </c>
      <c r="AK49" s="130">
        <f t="shared" si="54"/>
        <v>17280000</v>
      </c>
      <c r="AL49" s="106">
        <f t="shared" si="55"/>
        <v>-912000</v>
      </c>
      <c r="AM49" s="69"/>
      <c r="AN49" s="69"/>
    </row>
    <row r="50" spans="2:40" ht="78" customHeight="1" x14ac:dyDescent="0.2">
      <c r="B50" s="149" t="s">
        <v>10</v>
      </c>
      <c r="C50" s="160" t="s">
        <v>151</v>
      </c>
      <c r="D50" s="145"/>
      <c r="E50" s="121" t="s">
        <v>152</v>
      </c>
      <c r="F50" s="56" t="s">
        <v>279</v>
      </c>
      <c r="G50" s="1" t="s">
        <v>245</v>
      </c>
      <c r="H50" s="161">
        <v>2023</v>
      </c>
      <c r="I50" s="162">
        <v>2026</v>
      </c>
      <c r="J50" s="10">
        <v>0</v>
      </c>
      <c r="K50" s="10">
        <v>0</v>
      </c>
      <c r="L50" s="163">
        <f t="shared" si="45"/>
        <v>0</v>
      </c>
      <c r="M50" s="10">
        <v>1158095.7</v>
      </c>
      <c r="N50" s="10">
        <v>0</v>
      </c>
      <c r="O50" s="163">
        <f t="shared" si="46"/>
        <v>1158095.7</v>
      </c>
      <c r="P50" s="164">
        <v>1296000</v>
      </c>
      <c r="Q50" s="163">
        <v>0</v>
      </c>
      <c r="R50" s="163">
        <f t="shared" si="47"/>
        <v>1296000</v>
      </c>
      <c r="S50" s="164">
        <v>648000</v>
      </c>
      <c r="T50" s="163">
        <v>0</v>
      </c>
      <c r="U50" s="163">
        <f t="shared" si="48"/>
        <v>648000</v>
      </c>
      <c r="V50" s="164">
        <v>648000</v>
      </c>
      <c r="W50" s="163">
        <v>0</v>
      </c>
      <c r="X50" s="163">
        <f t="shared" si="49"/>
        <v>648000</v>
      </c>
      <c r="Y50" s="164">
        <f t="shared" si="50"/>
        <v>3750095.7</v>
      </c>
      <c r="Z50" s="164">
        <f t="shared" si="51"/>
        <v>0</v>
      </c>
      <c r="AA50" s="164">
        <f t="shared" si="52"/>
        <v>3750095.7</v>
      </c>
      <c r="AB50" s="130">
        <v>2454095.7000000002</v>
      </c>
      <c r="AC50" s="163">
        <f>0</f>
        <v>0</v>
      </c>
      <c r="AD50" s="163">
        <f t="shared" si="53"/>
        <v>2454095.7000000002</v>
      </c>
      <c r="AE50" s="164">
        <f>0</f>
        <v>0</v>
      </c>
      <c r="AF50" s="163">
        <f>0</f>
        <v>0</v>
      </c>
      <c r="AG50" s="163"/>
      <c r="AH50" s="130">
        <f t="shared" si="44"/>
        <v>0</v>
      </c>
      <c r="AI50" s="164">
        <v>1296000</v>
      </c>
      <c r="AJ50" s="163">
        <v>0</v>
      </c>
      <c r="AK50" s="130">
        <f t="shared" si="54"/>
        <v>1296000</v>
      </c>
      <c r="AL50" s="106">
        <f t="shared" si="55"/>
        <v>0</v>
      </c>
      <c r="AM50" s="69"/>
      <c r="AN50" s="69"/>
    </row>
    <row r="51" spans="2:40" ht="63" customHeight="1" x14ac:dyDescent="0.25">
      <c r="B51" s="149" t="s">
        <v>84</v>
      </c>
      <c r="C51" s="165" t="s">
        <v>153</v>
      </c>
      <c r="D51" s="145"/>
      <c r="E51" s="103" t="s">
        <v>163</v>
      </c>
      <c r="F51" s="146" t="s">
        <v>163</v>
      </c>
      <c r="G51" s="1" t="s">
        <v>337</v>
      </c>
      <c r="H51" s="161">
        <v>2023</v>
      </c>
      <c r="I51" s="162">
        <v>2026</v>
      </c>
      <c r="J51" s="10">
        <v>0</v>
      </c>
      <c r="K51" s="10">
        <v>0</v>
      </c>
      <c r="L51" s="163">
        <f t="shared" si="45"/>
        <v>0</v>
      </c>
      <c r="M51" s="10">
        <v>1490400</v>
      </c>
      <c r="N51" s="10">
        <v>0</v>
      </c>
      <c r="O51" s="163">
        <f t="shared" si="46"/>
        <v>1490400</v>
      </c>
      <c r="P51" s="164">
        <v>1490400</v>
      </c>
      <c r="Q51" s="163">
        <v>0</v>
      </c>
      <c r="R51" s="163">
        <f t="shared" si="47"/>
        <v>1490400</v>
      </c>
      <c r="S51" s="164">
        <v>1490400</v>
      </c>
      <c r="T51" s="163">
        <v>0</v>
      </c>
      <c r="U51" s="163">
        <f t="shared" si="48"/>
        <v>1490400</v>
      </c>
      <c r="V51" s="164">
        <v>1490400</v>
      </c>
      <c r="W51" s="163">
        <v>0</v>
      </c>
      <c r="X51" s="163">
        <f t="shared" si="49"/>
        <v>1490400</v>
      </c>
      <c r="Y51" s="164">
        <f t="shared" si="50"/>
        <v>5961600</v>
      </c>
      <c r="Z51" s="164">
        <f t="shared" si="51"/>
        <v>0</v>
      </c>
      <c r="AA51" s="164">
        <f t="shared" si="52"/>
        <v>5961600</v>
      </c>
      <c r="AB51" s="130">
        <v>124800</v>
      </c>
      <c r="AC51" s="163">
        <f>0</f>
        <v>0</v>
      </c>
      <c r="AD51" s="163">
        <f t="shared" si="53"/>
        <v>124800</v>
      </c>
      <c r="AE51" s="164">
        <f>0</f>
        <v>0</v>
      </c>
      <c r="AF51" s="163">
        <f>0</f>
        <v>0</v>
      </c>
      <c r="AG51" s="163"/>
      <c r="AH51" s="130">
        <f t="shared" si="44"/>
        <v>0</v>
      </c>
      <c r="AI51" s="164">
        <v>124800</v>
      </c>
      <c r="AJ51" s="163">
        <v>0</v>
      </c>
      <c r="AK51" s="130">
        <f t="shared" si="54"/>
        <v>124800</v>
      </c>
      <c r="AL51" s="106">
        <f t="shared" si="55"/>
        <v>-5712000</v>
      </c>
      <c r="AM51" s="69"/>
      <c r="AN51" s="69"/>
    </row>
    <row r="52" spans="2:40" ht="57.75" customHeight="1" thickBot="1" x14ac:dyDescent="0.3">
      <c r="B52" s="166" t="s">
        <v>85</v>
      </c>
      <c r="C52" s="160" t="s">
        <v>338</v>
      </c>
      <c r="D52" s="167"/>
      <c r="E52" s="103" t="s">
        <v>155</v>
      </c>
      <c r="F52" s="146" t="s">
        <v>155</v>
      </c>
      <c r="G52" s="168" t="s">
        <v>243</v>
      </c>
      <c r="H52" s="161">
        <v>2023</v>
      </c>
      <c r="I52" s="162">
        <v>2026</v>
      </c>
      <c r="J52" s="10">
        <v>1249875000</v>
      </c>
      <c r="K52" s="10">
        <v>0</v>
      </c>
      <c r="L52" s="163">
        <f t="shared" si="45"/>
        <v>1249875000</v>
      </c>
      <c r="M52" s="10">
        <v>2400000</v>
      </c>
      <c r="N52" s="10">
        <v>0</v>
      </c>
      <c r="O52" s="169">
        <f t="shared" si="46"/>
        <v>2400000</v>
      </c>
      <c r="P52" s="164">
        <v>2324000</v>
      </c>
      <c r="Q52" s="163">
        <v>0</v>
      </c>
      <c r="R52" s="169">
        <f t="shared" si="47"/>
        <v>2324000</v>
      </c>
      <c r="S52" s="164">
        <v>2400000</v>
      </c>
      <c r="T52" s="163">
        <v>0</v>
      </c>
      <c r="U52" s="169">
        <f t="shared" si="48"/>
        <v>2400000</v>
      </c>
      <c r="V52" s="164">
        <v>2400000</v>
      </c>
      <c r="W52" s="163">
        <v>0</v>
      </c>
      <c r="X52" s="169">
        <f t="shared" si="49"/>
        <v>2400000</v>
      </c>
      <c r="Y52" s="170">
        <f t="shared" si="50"/>
        <v>1259399000</v>
      </c>
      <c r="Z52" s="170">
        <f t="shared" si="51"/>
        <v>0</v>
      </c>
      <c r="AA52" s="170">
        <f t="shared" si="52"/>
        <v>1259399000</v>
      </c>
      <c r="AB52" s="170">
        <v>1249875000</v>
      </c>
      <c r="AC52" s="170">
        <f>0</f>
        <v>0</v>
      </c>
      <c r="AD52" s="169">
        <f t="shared" si="53"/>
        <v>1249875000</v>
      </c>
      <c r="AE52" s="164">
        <f>0</f>
        <v>0</v>
      </c>
      <c r="AF52" s="163">
        <f>0</f>
        <v>0</v>
      </c>
      <c r="AG52" s="170"/>
      <c r="AH52" s="171">
        <f t="shared" si="44"/>
        <v>0</v>
      </c>
      <c r="AI52" s="170">
        <v>0</v>
      </c>
      <c r="AJ52" s="170">
        <v>0</v>
      </c>
      <c r="AK52" s="130">
        <f t="shared" si="54"/>
        <v>0</v>
      </c>
      <c r="AL52" s="106">
        <f t="shared" si="55"/>
        <v>-9524000</v>
      </c>
      <c r="AM52" s="69"/>
      <c r="AN52" s="69"/>
    </row>
    <row r="53" spans="2:40" ht="45" customHeight="1" thickBot="1" x14ac:dyDescent="0.3">
      <c r="B53" s="172" t="s">
        <v>118</v>
      </c>
      <c r="C53" s="160" t="s">
        <v>156</v>
      </c>
      <c r="D53" s="173"/>
      <c r="E53" s="121" t="s">
        <v>136</v>
      </c>
      <c r="F53" s="146" t="s">
        <v>214</v>
      </c>
      <c r="G53" s="174" t="s">
        <v>244</v>
      </c>
      <c r="H53" s="161">
        <v>2023</v>
      </c>
      <c r="I53" s="162">
        <v>2026</v>
      </c>
      <c r="J53" s="10">
        <v>0</v>
      </c>
      <c r="K53" s="10">
        <v>0</v>
      </c>
      <c r="L53" s="163">
        <f t="shared" si="45"/>
        <v>0</v>
      </c>
      <c r="M53" s="10">
        <v>1336289.3999999999</v>
      </c>
      <c r="N53" s="10">
        <v>0</v>
      </c>
      <c r="O53" s="169">
        <f t="shared" si="46"/>
        <v>1336289.3999999999</v>
      </c>
      <c r="P53" s="164">
        <v>648000</v>
      </c>
      <c r="Q53" s="163">
        <v>0</v>
      </c>
      <c r="R53" s="169">
        <f t="shared" si="47"/>
        <v>648000</v>
      </c>
      <c r="S53" s="164">
        <v>648000</v>
      </c>
      <c r="T53" s="163">
        <v>0</v>
      </c>
      <c r="U53" s="169">
        <f t="shared" si="48"/>
        <v>648000</v>
      </c>
      <c r="V53" s="164">
        <v>648000</v>
      </c>
      <c r="W53" s="163">
        <v>0</v>
      </c>
      <c r="X53" s="169">
        <f t="shared" si="49"/>
        <v>648000</v>
      </c>
      <c r="Y53" s="170">
        <f t="shared" si="50"/>
        <v>3280289.4</v>
      </c>
      <c r="Z53" s="170">
        <f t="shared" si="51"/>
        <v>0</v>
      </c>
      <c r="AA53" s="170">
        <f t="shared" si="52"/>
        <v>3280289.4</v>
      </c>
      <c r="AB53" s="175">
        <v>196289.4</v>
      </c>
      <c r="AC53" s="175">
        <f>0</f>
        <v>0</v>
      </c>
      <c r="AD53" s="169">
        <f t="shared" si="53"/>
        <v>196289.4</v>
      </c>
      <c r="AE53" s="164">
        <f>0</f>
        <v>0</v>
      </c>
      <c r="AF53" s="163">
        <f>0</f>
        <v>0</v>
      </c>
      <c r="AG53" s="175"/>
      <c r="AH53" s="171">
        <f t="shared" si="44"/>
        <v>0</v>
      </c>
      <c r="AI53" s="175">
        <v>0</v>
      </c>
      <c r="AJ53" s="175">
        <v>0</v>
      </c>
      <c r="AK53" s="130">
        <f t="shared" si="54"/>
        <v>0</v>
      </c>
      <c r="AL53" s="106">
        <f t="shared" si="55"/>
        <v>-3084000</v>
      </c>
      <c r="AM53" s="69"/>
      <c r="AN53" s="69"/>
    </row>
    <row r="54" spans="2:40" ht="80.25" customHeight="1" thickBot="1" x14ac:dyDescent="0.25">
      <c r="B54" s="172" t="s">
        <v>119</v>
      </c>
      <c r="C54" s="165" t="s">
        <v>339</v>
      </c>
      <c r="D54" s="173"/>
      <c r="E54" s="121" t="s">
        <v>157</v>
      </c>
      <c r="F54" s="56" t="s">
        <v>215</v>
      </c>
      <c r="G54" s="174" t="s">
        <v>340</v>
      </c>
      <c r="H54" s="161">
        <v>2023</v>
      </c>
      <c r="I54" s="162">
        <v>2026</v>
      </c>
      <c r="J54" s="10">
        <v>0</v>
      </c>
      <c r="K54" s="10">
        <v>0</v>
      </c>
      <c r="L54" s="163">
        <f t="shared" si="45"/>
        <v>0</v>
      </c>
      <c r="M54" s="10">
        <v>2513391.9</v>
      </c>
      <c r="N54" s="10">
        <v>0</v>
      </c>
      <c r="O54" s="169">
        <f t="shared" si="46"/>
        <v>2513391.9</v>
      </c>
      <c r="P54" s="164">
        <v>1296000</v>
      </c>
      <c r="Q54" s="163">
        <v>0</v>
      </c>
      <c r="R54" s="169">
        <f t="shared" si="47"/>
        <v>1296000</v>
      </c>
      <c r="S54" s="164">
        <v>1296000</v>
      </c>
      <c r="T54" s="163">
        <v>0</v>
      </c>
      <c r="U54" s="169">
        <f t="shared" si="48"/>
        <v>1296000</v>
      </c>
      <c r="V54" s="164">
        <v>1296000</v>
      </c>
      <c r="W54" s="163">
        <v>0</v>
      </c>
      <c r="X54" s="169">
        <f t="shared" si="49"/>
        <v>1296000</v>
      </c>
      <c r="Y54" s="170">
        <f t="shared" si="50"/>
        <v>6401391.9000000004</v>
      </c>
      <c r="Z54" s="170">
        <f t="shared" si="51"/>
        <v>0</v>
      </c>
      <c r="AA54" s="170">
        <f t="shared" si="52"/>
        <v>6401391.9000000004</v>
      </c>
      <c r="AB54" s="175">
        <v>305391.90000000002</v>
      </c>
      <c r="AC54" s="175">
        <f>0</f>
        <v>0</v>
      </c>
      <c r="AD54" s="169">
        <f t="shared" si="53"/>
        <v>305391.90000000002</v>
      </c>
      <c r="AE54" s="164">
        <f>0</f>
        <v>0</v>
      </c>
      <c r="AF54" s="163">
        <f>0</f>
        <v>0</v>
      </c>
      <c r="AG54" s="175"/>
      <c r="AH54" s="171">
        <f t="shared" si="44"/>
        <v>0</v>
      </c>
      <c r="AI54" s="175">
        <v>0</v>
      </c>
      <c r="AJ54" s="175">
        <v>0</v>
      </c>
      <c r="AK54" s="130">
        <f t="shared" si="54"/>
        <v>0</v>
      </c>
      <c r="AL54" s="106">
        <f t="shared" si="55"/>
        <v>-6096000</v>
      </c>
      <c r="AM54" s="69"/>
      <c r="AN54" s="69"/>
    </row>
    <row r="55" spans="2:40" ht="82.5" customHeight="1" thickBot="1" x14ac:dyDescent="0.3">
      <c r="B55" s="172" t="s">
        <v>120</v>
      </c>
      <c r="C55" s="160" t="s">
        <v>341</v>
      </c>
      <c r="D55" s="176"/>
      <c r="E55" s="114" t="s">
        <v>266</v>
      </c>
      <c r="F55" s="146" t="s">
        <v>216</v>
      </c>
      <c r="G55" s="177"/>
      <c r="H55" s="178">
        <v>2024</v>
      </c>
      <c r="I55" s="179">
        <v>2026</v>
      </c>
      <c r="J55" s="116">
        <v>0</v>
      </c>
      <c r="K55" s="116">
        <v>0</v>
      </c>
      <c r="L55" s="180">
        <f t="shared" si="45"/>
        <v>0</v>
      </c>
      <c r="M55" s="116">
        <v>2513391.9</v>
      </c>
      <c r="N55" s="116">
        <v>0</v>
      </c>
      <c r="O55" s="181">
        <f t="shared" si="46"/>
        <v>2513391.9</v>
      </c>
      <c r="P55" s="182">
        <v>0</v>
      </c>
      <c r="Q55" s="180">
        <v>0</v>
      </c>
      <c r="R55" s="181">
        <f t="shared" si="47"/>
        <v>0</v>
      </c>
      <c r="S55" s="182">
        <v>1296000</v>
      </c>
      <c r="T55" s="180">
        <v>0</v>
      </c>
      <c r="U55" s="181">
        <f t="shared" si="48"/>
        <v>1296000</v>
      </c>
      <c r="V55" s="182">
        <v>1296000</v>
      </c>
      <c r="W55" s="163">
        <v>0</v>
      </c>
      <c r="X55" s="169">
        <f t="shared" si="49"/>
        <v>1296000</v>
      </c>
      <c r="Y55" s="170">
        <f t="shared" si="50"/>
        <v>5105391.9000000004</v>
      </c>
      <c r="Z55" s="170">
        <f t="shared" si="51"/>
        <v>0</v>
      </c>
      <c r="AA55" s="170">
        <f t="shared" si="52"/>
        <v>5105391.9000000004</v>
      </c>
      <c r="AB55" s="175">
        <v>305391.90000000002</v>
      </c>
      <c r="AC55" s="175">
        <f>0</f>
        <v>0</v>
      </c>
      <c r="AD55" s="169">
        <f t="shared" si="53"/>
        <v>305391.90000000002</v>
      </c>
      <c r="AE55" s="164">
        <f>0</f>
        <v>0</v>
      </c>
      <c r="AF55" s="163">
        <f>0</f>
        <v>0</v>
      </c>
      <c r="AG55" s="175"/>
      <c r="AH55" s="171">
        <f t="shared" si="44"/>
        <v>0</v>
      </c>
      <c r="AI55" s="175">
        <v>0</v>
      </c>
      <c r="AJ55" s="175">
        <v>0</v>
      </c>
      <c r="AK55" s="130">
        <f t="shared" si="54"/>
        <v>0</v>
      </c>
      <c r="AL55" s="106">
        <f t="shared" si="55"/>
        <v>-4800000</v>
      </c>
      <c r="AM55" s="69"/>
      <c r="AN55" s="69"/>
    </row>
    <row r="56" spans="2:40" s="5" customFormat="1" ht="30" customHeight="1" thickBot="1" x14ac:dyDescent="0.25">
      <c r="B56" s="123"/>
      <c r="C56" s="124" t="s">
        <v>26</v>
      </c>
      <c r="D56" s="125"/>
      <c r="E56" s="183"/>
      <c r="F56" s="133"/>
      <c r="G56" s="126"/>
      <c r="H56" s="126"/>
      <c r="I56" s="126"/>
      <c r="J56" s="184">
        <f>SUM(J47:J55)</f>
        <v>1249875000</v>
      </c>
      <c r="K56" s="184">
        <f t="shared" ref="K56:AL56" si="56">SUM(K47:K55)</f>
        <v>0</v>
      </c>
      <c r="L56" s="184">
        <f t="shared" si="56"/>
        <v>1249875000</v>
      </c>
      <c r="M56" s="184">
        <f t="shared" si="56"/>
        <v>25246330.967999995</v>
      </c>
      <c r="N56" s="184">
        <f t="shared" si="56"/>
        <v>0</v>
      </c>
      <c r="O56" s="184">
        <f t="shared" si="56"/>
        <v>25246330.967999995</v>
      </c>
      <c r="P56" s="184">
        <f t="shared" si="56"/>
        <v>25549901.066</v>
      </c>
      <c r="Q56" s="184">
        <f t="shared" si="56"/>
        <v>0</v>
      </c>
      <c r="R56" s="184">
        <f t="shared" si="56"/>
        <v>25549901.066</v>
      </c>
      <c r="S56" s="184">
        <f t="shared" si="56"/>
        <v>18494195.850000001</v>
      </c>
      <c r="T56" s="184">
        <f t="shared" si="56"/>
        <v>0</v>
      </c>
      <c r="U56" s="184">
        <f t="shared" si="56"/>
        <v>18494195.850000001</v>
      </c>
      <c r="V56" s="184">
        <f t="shared" si="56"/>
        <v>17726195.850000001</v>
      </c>
      <c r="W56" s="184">
        <f t="shared" si="56"/>
        <v>0</v>
      </c>
      <c r="X56" s="184">
        <f t="shared" si="56"/>
        <v>17726195.850000001</v>
      </c>
      <c r="Y56" s="184">
        <f t="shared" si="56"/>
        <v>1336891623.7340002</v>
      </c>
      <c r="Z56" s="184">
        <f t="shared" si="56"/>
        <v>0</v>
      </c>
      <c r="AA56" s="184">
        <f t="shared" si="56"/>
        <v>1336891623.7340002</v>
      </c>
      <c r="AB56" s="184">
        <f t="shared" si="56"/>
        <v>1282924087.7340002</v>
      </c>
      <c r="AC56" s="184">
        <f t="shared" si="56"/>
        <v>0</v>
      </c>
      <c r="AD56" s="184">
        <f t="shared" si="56"/>
        <v>1282924087.7340002</v>
      </c>
      <c r="AE56" s="184">
        <f t="shared" si="56"/>
        <v>0</v>
      </c>
      <c r="AF56" s="184">
        <f t="shared" si="56"/>
        <v>0</v>
      </c>
      <c r="AG56" s="184">
        <f t="shared" si="56"/>
        <v>0</v>
      </c>
      <c r="AH56" s="184">
        <f t="shared" si="56"/>
        <v>0</v>
      </c>
      <c r="AI56" s="184">
        <f t="shared" si="56"/>
        <v>21937174.649999999</v>
      </c>
      <c r="AJ56" s="184">
        <f t="shared" si="56"/>
        <v>0</v>
      </c>
      <c r="AK56" s="184">
        <f t="shared" si="56"/>
        <v>21937174.649999999</v>
      </c>
      <c r="AL56" s="185">
        <f t="shared" si="56"/>
        <v>-32030361.350000001</v>
      </c>
      <c r="AM56" s="70"/>
      <c r="AN56" s="70"/>
    </row>
    <row r="57" spans="2:40" s="5" customFormat="1" ht="78" customHeight="1" x14ac:dyDescent="0.25">
      <c r="B57" s="157">
        <v>2.2999999999999998</v>
      </c>
      <c r="C57" s="294" t="s">
        <v>342</v>
      </c>
      <c r="D57" s="295"/>
      <c r="E57" s="90"/>
      <c r="F57" s="139"/>
      <c r="G57" s="139"/>
      <c r="H57" s="139"/>
      <c r="I57" s="139"/>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8"/>
      <c r="AL57" s="159"/>
      <c r="AM57" s="70"/>
      <c r="AN57" s="70"/>
    </row>
    <row r="58" spans="2:40" ht="26.45" customHeight="1" thickBot="1" x14ac:dyDescent="0.3">
      <c r="B58" s="149"/>
      <c r="C58" s="97" t="s">
        <v>78</v>
      </c>
      <c r="D58" s="141"/>
      <c r="E58" s="141"/>
      <c r="F58" s="142"/>
      <c r="G58" s="142"/>
      <c r="H58" s="142"/>
      <c r="I58" s="142"/>
      <c r="J58" s="130"/>
      <c r="K58" s="130"/>
      <c r="L58" s="130"/>
      <c r="M58" s="130"/>
      <c r="N58" s="130"/>
      <c r="O58" s="130"/>
      <c r="P58" s="130"/>
      <c r="Q58" s="130"/>
      <c r="R58" s="130"/>
      <c r="S58" s="130"/>
      <c r="T58" s="130"/>
      <c r="U58" s="130"/>
      <c r="V58" s="130"/>
      <c r="W58" s="130"/>
      <c r="X58" s="130"/>
      <c r="Y58" s="130"/>
      <c r="Z58" s="130"/>
      <c r="AA58" s="130"/>
      <c r="AB58" s="130"/>
      <c r="AC58" s="130"/>
      <c r="AD58" s="130"/>
      <c r="AE58" s="130"/>
      <c r="AF58" s="130"/>
      <c r="AG58" s="130"/>
      <c r="AH58" s="130"/>
      <c r="AI58" s="130"/>
      <c r="AJ58" s="130"/>
      <c r="AK58" s="130"/>
      <c r="AL58" s="106"/>
      <c r="AM58" s="69"/>
      <c r="AN58" s="69"/>
    </row>
    <row r="59" spans="2:40" s="5" customFormat="1" ht="69.75" customHeight="1" thickBot="1" x14ac:dyDescent="0.25">
      <c r="B59" s="186" t="s">
        <v>158</v>
      </c>
      <c r="C59" s="187" t="s">
        <v>343</v>
      </c>
      <c r="D59" s="188"/>
      <c r="E59" s="189" t="s">
        <v>136</v>
      </c>
      <c r="F59" s="174" t="s">
        <v>86</v>
      </c>
      <c r="G59" s="190" t="s">
        <v>382</v>
      </c>
      <c r="H59" s="190">
        <v>2023</v>
      </c>
      <c r="I59" s="190">
        <v>2026</v>
      </c>
      <c r="J59" s="191">
        <v>0</v>
      </c>
      <c r="K59" s="191">
        <v>0</v>
      </c>
      <c r="L59" s="191">
        <f>SUM(J59:K59)</f>
        <v>0</v>
      </c>
      <c r="M59" s="191">
        <v>942550.8</v>
      </c>
      <c r="N59" s="191">
        <v>0</v>
      </c>
      <c r="O59" s="191">
        <f>SUM(M59:N59)</f>
        <v>942550.8</v>
      </c>
      <c r="P59" s="191">
        <v>294550.8</v>
      </c>
      <c r="Q59" s="191">
        <v>0</v>
      </c>
      <c r="R59" s="191">
        <f>SUM(P59:Q59)</f>
        <v>294550.8</v>
      </c>
      <c r="S59" s="191">
        <v>294550.8</v>
      </c>
      <c r="T59" s="191">
        <v>0</v>
      </c>
      <c r="U59" s="191">
        <f>SUM(S59:T59)</f>
        <v>294550.8</v>
      </c>
      <c r="V59" s="191">
        <v>294550.8</v>
      </c>
      <c r="W59" s="191">
        <v>0</v>
      </c>
      <c r="X59" s="191">
        <f>SUM(V59:W59)</f>
        <v>294550.8</v>
      </c>
      <c r="Y59" s="170">
        <f t="shared" ref="Y59:Z60" si="57">J59+M59+P59+S59+V59</f>
        <v>1826203.2000000002</v>
      </c>
      <c r="Z59" s="170">
        <f t="shared" si="57"/>
        <v>0</v>
      </c>
      <c r="AA59" s="191">
        <f>SUM(Y59:Z59)</f>
        <v>1826203.2000000002</v>
      </c>
      <c r="AB59" s="191">
        <v>589101.6</v>
      </c>
      <c r="AC59" s="191">
        <v>0</v>
      </c>
      <c r="AD59" s="191">
        <f>SUM(AB59:AC59)</f>
        <v>589101.6</v>
      </c>
      <c r="AE59" s="191">
        <v>0</v>
      </c>
      <c r="AF59" s="191">
        <v>0</v>
      </c>
      <c r="AG59" s="191"/>
      <c r="AH59" s="171">
        <f t="shared" ref="AH59:AH60" si="58">AE59+AF59</f>
        <v>0</v>
      </c>
      <c r="AI59" s="191">
        <v>589101.6</v>
      </c>
      <c r="AJ59" s="191">
        <v>0</v>
      </c>
      <c r="AK59" s="191">
        <f>SUM(AI59:AJ59)</f>
        <v>589101.6</v>
      </c>
      <c r="AL59" s="192">
        <f t="shared" ref="AL59:AL60" si="59">SUM(AK59+AH59+AD59)-AA59</f>
        <v>-648000.00000000023</v>
      </c>
      <c r="AM59" s="70"/>
      <c r="AN59" s="70"/>
    </row>
    <row r="60" spans="2:40" s="5" customFormat="1" ht="93.75" customHeight="1" thickBot="1" x14ac:dyDescent="0.25">
      <c r="B60" s="186" t="s">
        <v>159</v>
      </c>
      <c r="C60" s="187" t="s">
        <v>345</v>
      </c>
      <c r="D60" s="188"/>
      <c r="E60" s="189" t="s">
        <v>161</v>
      </c>
      <c r="F60" s="174" t="s">
        <v>281</v>
      </c>
      <c r="G60" s="190" t="s">
        <v>344</v>
      </c>
      <c r="H60" s="190">
        <v>2023</v>
      </c>
      <c r="I60" s="190">
        <v>2026</v>
      </c>
      <c r="J60" s="191">
        <v>0</v>
      </c>
      <c r="K60" s="191">
        <v>0</v>
      </c>
      <c r="L60" s="191">
        <f>SUM(J60:K60)</f>
        <v>0</v>
      </c>
      <c r="M60" s="191">
        <v>5779800.5039999997</v>
      </c>
      <c r="N60" s="191">
        <v>0</v>
      </c>
      <c r="O60" s="191">
        <f>SUM(M60:N60)</f>
        <v>5779800.5039999997</v>
      </c>
      <c r="P60" s="191">
        <v>3896571.9959999998</v>
      </c>
      <c r="Q60" s="191">
        <v>0</v>
      </c>
      <c r="R60" s="191">
        <f>SUM(P60:Q60)</f>
        <v>3896571.9959999998</v>
      </c>
      <c r="S60" s="191">
        <v>3932571.9</v>
      </c>
      <c r="T60" s="191">
        <v>0</v>
      </c>
      <c r="U60" s="191">
        <f>SUM(S60:T60)</f>
        <v>3932571.9</v>
      </c>
      <c r="V60" s="191">
        <v>3968571.5159999998</v>
      </c>
      <c r="W60" s="191">
        <v>0</v>
      </c>
      <c r="X60" s="191">
        <f>SUM(V60:W60)</f>
        <v>3968571.5159999998</v>
      </c>
      <c r="Y60" s="170">
        <f t="shared" si="57"/>
        <v>17577515.916000001</v>
      </c>
      <c r="Z60" s="170">
        <f t="shared" si="57"/>
        <v>0</v>
      </c>
      <c r="AA60" s="191">
        <f>SUM(Y60:Z60)</f>
        <v>17577515.916000001</v>
      </c>
      <c r="AB60" s="191">
        <v>5893167.9039999992</v>
      </c>
      <c r="AC60" s="191">
        <v>0</v>
      </c>
      <c r="AD60" s="191">
        <f>SUM(AB60:AC60)</f>
        <v>5893167.9039999992</v>
      </c>
      <c r="AE60" s="191">
        <v>0</v>
      </c>
      <c r="AF60" s="191">
        <v>0</v>
      </c>
      <c r="AG60" s="191"/>
      <c r="AH60" s="171">
        <f t="shared" si="58"/>
        <v>0</v>
      </c>
      <c r="AI60" s="191">
        <v>4155109.4160000002</v>
      </c>
      <c r="AJ60" s="191">
        <v>0</v>
      </c>
      <c r="AK60" s="191">
        <f>SUM(AI60:AJ60)</f>
        <v>4155109.4160000002</v>
      </c>
      <c r="AL60" s="192">
        <f t="shared" si="59"/>
        <v>-7529238.5960000008</v>
      </c>
      <c r="AM60" s="70"/>
      <c r="AN60" s="70"/>
    </row>
    <row r="61" spans="2:40" s="5" customFormat="1" ht="30" customHeight="1" thickBot="1" x14ac:dyDescent="0.25">
      <c r="B61" s="123"/>
      <c r="C61" s="124" t="s">
        <v>160</v>
      </c>
      <c r="D61" s="125"/>
      <c r="E61" s="183"/>
      <c r="F61" s="133"/>
      <c r="G61" s="126"/>
      <c r="H61" s="126"/>
      <c r="I61" s="126"/>
      <c r="J61" s="184">
        <f>J59+J60</f>
        <v>0</v>
      </c>
      <c r="K61" s="184">
        <f t="shared" ref="K61:AL61" si="60">K59+K60</f>
        <v>0</v>
      </c>
      <c r="L61" s="184">
        <f t="shared" si="60"/>
        <v>0</v>
      </c>
      <c r="M61" s="184">
        <f t="shared" si="60"/>
        <v>6722351.3039999995</v>
      </c>
      <c r="N61" s="184">
        <f t="shared" si="60"/>
        <v>0</v>
      </c>
      <c r="O61" s="184">
        <f t="shared" si="60"/>
        <v>6722351.3039999995</v>
      </c>
      <c r="P61" s="184">
        <f t="shared" si="60"/>
        <v>4191122.7959999996</v>
      </c>
      <c r="Q61" s="184">
        <f t="shared" si="60"/>
        <v>0</v>
      </c>
      <c r="R61" s="184">
        <f t="shared" si="60"/>
        <v>4191122.7959999996</v>
      </c>
      <c r="S61" s="184">
        <f t="shared" si="60"/>
        <v>4227122.7</v>
      </c>
      <c r="T61" s="184">
        <f t="shared" si="60"/>
        <v>0</v>
      </c>
      <c r="U61" s="184">
        <f t="shared" si="60"/>
        <v>4227122.7</v>
      </c>
      <c r="V61" s="184">
        <f t="shared" si="60"/>
        <v>4263122.3159999996</v>
      </c>
      <c r="W61" s="184">
        <f t="shared" si="60"/>
        <v>0</v>
      </c>
      <c r="X61" s="184">
        <f t="shared" si="60"/>
        <v>4263122.3159999996</v>
      </c>
      <c r="Y61" s="184">
        <f t="shared" si="60"/>
        <v>19403719.116</v>
      </c>
      <c r="Z61" s="184">
        <f t="shared" si="60"/>
        <v>0</v>
      </c>
      <c r="AA61" s="184">
        <f t="shared" si="60"/>
        <v>19403719.116</v>
      </c>
      <c r="AB61" s="184">
        <f t="shared" si="60"/>
        <v>6482269.5039999988</v>
      </c>
      <c r="AC61" s="184">
        <f t="shared" si="60"/>
        <v>0</v>
      </c>
      <c r="AD61" s="184">
        <f t="shared" si="60"/>
        <v>6482269.5039999988</v>
      </c>
      <c r="AE61" s="184">
        <f t="shared" si="60"/>
        <v>0</v>
      </c>
      <c r="AF61" s="184">
        <f t="shared" si="60"/>
        <v>0</v>
      </c>
      <c r="AG61" s="184">
        <f t="shared" si="60"/>
        <v>0</v>
      </c>
      <c r="AH61" s="184">
        <f t="shared" si="60"/>
        <v>0</v>
      </c>
      <c r="AI61" s="184">
        <f t="shared" si="60"/>
        <v>4744211.0159999998</v>
      </c>
      <c r="AJ61" s="184">
        <f t="shared" si="60"/>
        <v>0</v>
      </c>
      <c r="AK61" s="184">
        <f t="shared" si="60"/>
        <v>4744211.0159999998</v>
      </c>
      <c r="AL61" s="185">
        <f t="shared" si="60"/>
        <v>-8177238.5960000008</v>
      </c>
      <c r="AM61" s="70"/>
      <c r="AN61" s="70"/>
    </row>
    <row r="62" spans="2:40" s="5" customFormat="1" ht="31.9" customHeight="1" thickBot="1" x14ac:dyDescent="0.25">
      <c r="B62" s="123"/>
      <c r="C62" s="317" t="s">
        <v>234</v>
      </c>
      <c r="D62" s="318"/>
      <c r="E62" s="135"/>
      <c r="F62" s="126"/>
      <c r="G62" s="126"/>
      <c r="H62" s="126"/>
      <c r="I62" s="126"/>
      <c r="J62" s="127">
        <f>J44+J56+J61</f>
        <v>2494573661</v>
      </c>
      <c r="K62" s="127">
        <f t="shared" ref="K62:AL62" si="61">K44+K56+K61</f>
        <v>0</v>
      </c>
      <c r="L62" s="127">
        <f t="shared" si="61"/>
        <v>2494573661</v>
      </c>
      <c r="M62" s="127">
        <f t="shared" si="61"/>
        <v>46120925.771999992</v>
      </c>
      <c r="N62" s="127">
        <f t="shared" si="61"/>
        <v>0</v>
      </c>
      <c r="O62" s="127">
        <f t="shared" si="61"/>
        <v>46120925.771999992</v>
      </c>
      <c r="P62" s="127">
        <f t="shared" si="61"/>
        <v>44312940.511999995</v>
      </c>
      <c r="Q62" s="127">
        <f t="shared" si="61"/>
        <v>86250</v>
      </c>
      <c r="R62" s="127">
        <f t="shared" si="61"/>
        <v>44399190.511999995</v>
      </c>
      <c r="S62" s="127">
        <f t="shared" si="61"/>
        <v>30710036.100000001</v>
      </c>
      <c r="T62" s="127">
        <f t="shared" si="61"/>
        <v>0</v>
      </c>
      <c r="U62" s="127">
        <f t="shared" si="61"/>
        <v>30710036.100000001</v>
      </c>
      <c r="V62" s="127">
        <f t="shared" si="61"/>
        <v>24683448.816</v>
      </c>
      <c r="W62" s="127">
        <f t="shared" si="61"/>
        <v>0</v>
      </c>
      <c r="X62" s="127">
        <f t="shared" si="61"/>
        <v>24683448.816</v>
      </c>
      <c r="Y62" s="127">
        <f t="shared" si="61"/>
        <v>2640401012.2000003</v>
      </c>
      <c r="Z62" s="127">
        <f t="shared" si="61"/>
        <v>86250</v>
      </c>
      <c r="AA62" s="127">
        <f t="shared" si="61"/>
        <v>2640487262.2000003</v>
      </c>
      <c r="AB62" s="127">
        <f t="shared" si="61"/>
        <v>2549406346.3880005</v>
      </c>
      <c r="AC62" s="127">
        <f t="shared" si="61"/>
        <v>86250</v>
      </c>
      <c r="AD62" s="127">
        <f t="shared" si="61"/>
        <v>2549492596.3880005</v>
      </c>
      <c r="AE62" s="127">
        <f t="shared" si="61"/>
        <v>0</v>
      </c>
      <c r="AF62" s="127">
        <f t="shared" si="61"/>
        <v>0</v>
      </c>
      <c r="AG62" s="127">
        <f t="shared" si="61"/>
        <v>0</v>
      </c>
      <c r="AH62" s="127">
        <f t="shared" si="61"/>
        <v>0</v>
      </c>
      <c r="AI62" s="127">
        <f t="shared" si="61"/>
        <v>36154407.266000003</v>
      </c>
      <c r="AJ62" s="127">
        <f t="shared" si="61"/>
        <v>0</v>
      </c>
      <c r="AK62" s="127">
        <f t="shared" si="61"/>
        <v>36154407.266000003</v>
      </c>
      <c r="AL62" s="136">
        <f t="shared" si="61"/>
        <v>-54840258.546000004</v>
      </c>
      <c r="AM62" s="71">
        <f>AL62/AA62</f>
        <v>-2.0768991894438534E-2</v>
      </c>
      <c r="AN62" s="70"/>
    </row>
    <row r="63" spans="2:40" s="5" customFormat="1" ht="31.9" customHeight="1" thickBot="1" x14ac:dyDescent="0.3">
      <c r="B63" s="288" t="s">
        <v>346</v>
      </c>
      <c r="C63" s="305"/>
      <c r="D63" s="305"/>
      <c r="E63" s="305"/>
      <c r="F63" s="305"/>
      <c r="G63" s="305"/>
      <c r="H63" s="305"/>
      <c r="I63" s="305"/>
      <c r="J63" s="305"/>
      <c r="K63" s="305"/>
      <c r="L63" s="305"/>
      <c r="M63" s="305"/>
      <c r="N63" s="305"/>
      <c r="O63" s="305"/>
      <c r="P63" s="305"/>
      <c r="Q63" s="305"/>
      <c r="R63" s="305"/>
      <c r="S63" s="305"/>
      <c r="T63" s="305"/>
      <c r="U63" s="305"/>
      <c r="V63" s="305"/>
      <c r="W63" s="305"/>
      <c r="X63" s="305"/>
      <c r="Y63" s="305"/>
      <c r="Z63" s="305"/>
      <c r="AA63" s="305"/>
      <c r="AB63" s="305"/>
      <c r="AC63" s="305"/>
      <c r="AD63" s="305"/>
      <c r="AE63" s="305"/>
      <c r="AF63" s="305"/>
      <c r="AG63" s="305"/>
      <c r="AH63" s="305"/>
      <c r="AI63" s="305"/>
      <c r="AJ63" s="305"/>
      <c r="AK63" s="305"/>
      <c r="AL63" s="306"/>
      <c r="AM63" s="74"/>
      <c r="AN63" s="70"/>
    </row>
    <row r="64" spans="2:40" ht="31.9" customHeight="1" thickBot="1" x14ac:dyDescent="0.25">
      <c r="B64" s="288" t="s">
        <v>238</v>
      </c>
      <c r="C64" s="289"/>
      <c r="D64" s="289"/>
      <c r="E64" s="289"/>
      <c r="F64" s="289"/>
      <c r="G64" s="289"/>
      <c r="H64" s="289"/>
      <c r="I64" s="289"/>
      <c r="J64" s="289"/>
      <c r="K64" s="289"/>
      <c r="L64" s="289"/>
      <c r="M64" s="289"/>
      <c r="N64" s="289"/>
      <c r="O64" s="289"/>
      <c r="P64" s="289"/>
      <c r="Q64" s="289"/>
      <c r="R64" s="289"/>
      <c r="S64" s="289"/>
      <c r="T64" s="289"/>
      <c r="U64" s="289"/>
      <c r="V64" s="289"/>
      <c r="W64" s="289"/>
      <c r="X64" s="289"/>
      <c r="Y64" s="289"/>
      <c r="Z64" s="289"/>
      <c r="AA64" s="289"/>
      <c r="AB64" s="289"/>
      <c r="AC64" s="289"/>
      <c r="AD64" s="289"/>
      <c r="AE64" s="289"/>
      <c r="AF64" s="289"/>
      <c r="AG64" s="289"/>
      <c r="AH64" s="289"/>
      <c r="AI64" s="289"/>
      <c r="AJ64" s="289"/>
      <c r="AK64" s="289"/>
      <c r="AL64" s="290"/>
      <c r="AM64" s="69"/>
      <c r="AN64" s="69"/>
    </row>
    <row r="65" spans="2:40" s="5" customFormat="1" ht="31.9" customHeight="1" x14ac:dyDescent="0.2">
      <c r="B65" s="297" t="s">
        <v>0</v>
      </c>
      <c r="C65" s="291" t="s">
        <v>55</v>
      </c>
      <c r="D65" s="291" t="s">
        <v>1</v>
      </c>
      <c r="E65" s="86" t="s">
        <v>56</v>
      </c>
      <c r="F65" s="291" t="s">
        <v>105</v>
      </c>
      <c r="G65" s="291"/>
      <c r="H65" s="291" t="s">
        <v>60</v>
      </c>
      <c r="I65" s="291"/>
      <c r="J65" s="302" t="s">
        <v>63</v>
      </c>
      <c r="K65" s="302"/>
      <c r="L65" s="302"/>
      <c r="M65" s="302" t="s">
        <v>64</v>
      </c>
      <c r="N65" s="302"/>
      <c r="O65" s="302"/>
      <c r="P65" s="302" t="s">
        <v>65</v>
      </c>
      <c r="Q65" s="311"/>
      <c r="R65" s="311"/>
      <c r="S65" s="303" t="s">
        <v>66</v>
      </c>
      <c r="T65" s="303"/>
      <c r="U65" s="303"/>
      <c r="V65" s="303" t="s">
        <v>140</v>
      </c>
      <c r="W65" s="303"/>
      <c r="X65" s="303"/>
      <c r="Y65" s="303" t="s">
        <v>67</v>
      </c>
      <c r="Z65" s="311"/>
      <c r="AA65" s="311"/>
      <c r="AB65" s="302" t="s">
        <v>68</v>
      </c>
      <c r="AC65" s="302"/>
      <c r="AD65" s="302"/>
      <c r="AE65" s="302"/>
      <c r="AF65" s="302"/>
      <c r="AG65" s="302"/>
      <c r="AH65" s="302"/>
      <c r="AI65" s="302" t="s">
        <v>74</v>
      </c>
      <c r="AJ65" s="322"/>
      <c r="AK65" s="322"/>
      <c r="AL65" s="320" t="s">
        <v>75</v>
      </c>
      <c r="AM65" s="70"/>
      <c r="AN65" s="70"/>
    </row>
    <row r="66" spans="2:40" s="5" customFormat="1" ht="31.9" customHeight="1" x14ac:dyDescent="0.2">
      <c r="B66" s="298"/>
      <c r="C66" s="300"/>
      <c r="D66" s="300"/>
      <c r="E66" s="300" t="s">
        <v>57</v>
      </c>
      <c r="F66" s="313" t="s">
        <v>58</v>
      </c>
      <c r="G66" s="313" t="s">
        <v>59</v>
      </c>
      <c r="H66" s="315" t="s">
        <v>61</v>
      </c>
      <c r="I66" s="315" t="s">
        <v>61</v>
      </c>
      <c r="J66" s="283"/>
      <c r="K66" s="283"/>
      <c r="L66" s="283"/>
      <c r="M66" s="283"/>
      <c r="N66" s="283"/>
      <c r="O66" s="283"/>
      <c r="P66" s="309"/>
      <c r="Q66" s="309"/>
      <c r="R66" s="309"/>
      <c r="S66" s="304"/>
      <c r="T66" s="304"/>
      <c r="U66" s="304"/>
      <c r="V66" s="304"/>
      <c r="W66" s="304"/>
      <c r="X66" s="304"/>
      <c r="Y66" s="309"/>
      <c r="Z66" s="309"/>
      <c r="AA66" s="309"/>
      <c r="AB66" s="283" t="s">
        <v>70</v>
      </c>
      <c r="AC66" s="284"/>
      <c r="AD66" s="284"/>
      <c r="AE66" s="283" t="s">
        <v>71</v>
      </c>
      <c r="AF66" s="292"/>
      <c r="AG66" s="292"/>
      <c r="AH66" s="292"/>
      <c r="AI66" s="310" t="s">
        <v>77</v>
      </c>
      <c r="AJ66" s="310"/>
      <c r="AK66" s="310"/>
      <c r="AL66" s="321"/>
      <c r="AM66" s="70"/>
      <c r="AN66" s="70"/>
    </row>
    <row r="67" spans="2:40" s="5" customFormat="1" ht="31.9" customHeight="1" thickBot="1" x14ac:dyDescent="0.25">
      <c r="B67" s="299"/>
      <c r="C67" s="312"/>
      <c r="D67" s="312"/>
      <c r="E67" s="312"/>
      <c r="F67" s="324"/>
      <c r="G67" s="324"/>
      <c r="H67" s="319"/>
      <c r="I67" s="319"/>
      <c r="J67" s="87" t="s">
        <v>36</v>
      </c>
      <c r="K67" s="87" t="s">
        <v>37</v>
      </c>
      <c r="L67" s="87" t="s">
        <v>76</v>
      </c>
      <c r="M67" s="87" t="s">
        <v>36</v>
      </c>
      <c r="N67" s="87" t="s">
        <v>37</v>
      </c>
      <c r="O67" s="87" t="s">
        <v>76</v>
      </c>
      <c r="P67" s="87" t="s">
        <v>36</v>
      </c>
      <c r="Q67" s="87" t="s">
        <v>37</v>
      </c>
      <c r="R67" s="87" t="s">
        <v>76</v>
      </c>
      <c r="S67" s="87" t="s">
        <v>36</v>
      </c>
      <c r="T67" s="87" t="s">
        <v>37</v>
      </c>
      <c r="U67" s="87" t="s">
        <v>76</v>
      </c>
      <c r="V67" s="87" t="s">
        <v>36</v>
      </c>
      <c r="W67" s="87" t="s">
        <v>37</v>
      </c>
      <c r="X67" s="87" t="s">
        <v>76</v>
      </c>
      <c r="Y67" s="87" t="s">
        <v>36</v>
      </c>
      <c r="Z67" s="87" t="s">
        <v>37</v>
      </c>
      <c r="AA67" s="87" t="s">
        <v>76</v>
      </c>
      <c r="AB67" s="87" t="s">
        <v>36</v>
      </c>
      <c r="AC67" s="87" t="s">
        <v>37</v>
      </c>
      <c r="AD67" s="87" t="s">
        <v>69</v>
      </c>
      <c r="AE67" s="87" t="s">
        <v>36</v>
      </c>
      <c r="AF67" s="87" t="s">
        <v>37</v>
      </c>
      <c r="AG67" s="87" t="s">
        <v>72</v>
      </c>
      <c r="AH67" s="87" t="s">
        <v>73</v>
      </c>
      <c r="AI67" s="87" t="s">
        <v>36</v>
      </c>
      <c r="AJ67" s="87" t="s">
        <v>37</v>
      </c>
      <c r="AK67" s="87" t="s">
        <v>76</v>
      </c>
      <c r="AL67" s="88"/>
      <c r="AM67" s="70"/>
      <c r="AN67" s="70"/>
    </row>
    <row r="68" spans="2:40" s="5" customFormat="1" ht="46.15" customHeight="1" x14ac:dyDescent="0.25">
      <c r="B68" s="89">
        <v>3.1</v>
      </c>
      <c r="C68" s="294" t="s">
        <v>347</v>
      </c>
      <c r="D68" s="295"/>
      <c r="E68" s="90"/>
      <c r="F68" s="193"/>
      <c r="G68" s="193"/>
      <c r="H68" s="193"/>
      <c r="I68" s="193"/>
      <c r="J68" s="194"/>
      <c r="K68" s="194"/>
      <c r="L68" s="194"/>
      <c r="M68" s="194"/>
      <c r="N68" s="194"/>
      <c r="O68" s="194"/>
      <c r="P68" s="194"/>
      <c r="Q68" s="194"/>
      <c r="R68" s="194"/>
      <c r="S68" s="194"/>
      <c r="T68" s="194"/>
      <c r="U68" s="194"/>
      <c r="V68" s="194"/>
      <c r="W68" s="194"/>
      <c r="X68" s="194"/>
      <c r="Y68" s="194"/>
      <c r="Z68" s="194"/>
      <c r="AA68" s="194"/>
      <c r="AB68" s="194"/>
      <c r="AC68" s="194"/>
      <c r="AD68" s="194"/>
      <c r="AE68" s="194"/>
      <c r="AF68" s="194"/>
      <c r="AG68" s="194"/>
      <c r="AH68" s="194"/>
      <c r="AI68" s="194"/>
      <c r="AJ68" s="194"/>
      <c r="AK68" s="194"/>
      <c r="AL68" s="195"/>
      <c r="AM68" s="70"/>
      <c r="AN68" s="70"/>
    </row>
    <row r="69" spans="2:40" ht="31.9" customHeight="1" x14ac:dyDescent="0.25">
      <c r="B69" s="96"/>
      <c r="C69" s="97" t="s">
        <v>78</v>
      </c>
      <c r="D69" s="141"/>
      <c r="E69" s="141"/>
      <c r="F69" s="142"/>
      <c r="G69" s="142"/>
      <c r="H69" s="142"/>
      <c r="I69" s="142"/>
      <c r="J69" s="130"/>
      <c r="K69" s="130"/>
      <c r="L69" s="130"/>
      <c r="M69" s="130"/>
      <c r="N69" s="130"/>
      <c r="O69" s="130"/>
      <c r="P69" s="130"/>
      <c r="Q69" s="130"/>
      <c r="R69" s="130"/>
      <c r="S69" s="130"/>
      <c r="T69" s="130"/>
      <c r="U69" s="130"/>
      <c r="V69" s="130"/>
      <c r="W69" s="130"/>
      <c r="X69" s="130"/>
      <c r="Y69" s="130"/>
      <c r="Z69" s="130"/>
      <c r="AA69" s="130"/>
      <c r="AB69" s="130"/>
      <c r="AC69" s="130"/>
      <c r="AD69" s="130"/>
      <c r="AE69" s="130"/>
      <c r="AF69" s="130"/>
      <c r="AG69" s="130"/>
      <c r="AH69" s="130"/>
      <c r="AI69" s="130"/>
      <c r="AJ69" s="130"/>
      <c r="AK69" s="130"/>
      <c r="AL69" s="196"/>
      <c r="AM69" s="69"/>
      <c r="AN69" s="69"/>
    </row>
    <row r="70" spans="2:40" s="68" customFormat="1" ht="92.25" customHeight="1" x14ac:dyDescent="0.25">
      <c r="B70" s="197" t="s">
        <v>11</v>
      </c>
      <c r="C70" s="101" t="s">
        <v>348</v>
      </c>
      <c r="D70" s="198"/>
      <c r="E70" s="152" t="s">
        <v>162</v>
      </c>
      <c r="F70" s="56" t="s">
        <v>349</v>
      </c>
      <c r="G70" s="56" t="s">
        <v>383</v>
      </c>
      <c r="H70" s="103">
        <v>2023</v>
      </c>
      <c r="I70" s="103">
        <v>2026</v>
      </c>
      <c r="J70" s="199">
        <v>0</v>
      </c>
      <c r="K70" s="200">
        <f>'[1]Summary for IPSIS'!$J$63</f>
        <v>0</v>
      </c>
      <c r="L70" s="200">
        <f>J70+K70</f>
        <v>0</v>
      </c>
      <c r="M70" s="199">
        <v>11518787.856000001</v>
      </c>
      <c r="N70" s="200">
        <v>0</v>
      </c>
      <c r="O70" s="200">
        <f>M70+N70</f>
        <v>11518787.856000001</v>
      </c>
      <c r="P70" s="199">
        <v>17224266.456</v>
      </c>
      <c r="Q70" s="200">
        <v>0</v>
      </c>
      <c r="R70" s="200">
        <f>P70+Q70</f>
        <v>17224266.456</v>
      </c>
      <c r="S70" s="199">
        <v>11518787.856000001</v>
      </c>
      <c r="T70" s="200">
        <v>0</v>
      </c>
      <c r="U70" s="200">
        <f>S70+T70</f>
        <v>11518787.856000001</v>
      </c>
      <c r="V70" s="199">
        <v>11518787.856000001</v>
      </c>
      <c r="W70" s="200">
        <v>0</v>
      </c>
      <c r="X70" s="200">
        <f>V70+W70</f>
        <v>11518787.856000001</v>
      </c>
      <c r="Y70" s="199">
        <f>J70+M70+P70+S70+V70</f>
        <v>51780630.023999996</v>
      </c>
      <c r="Z70" s="199">
        <f>K70+N70+Q70+T70+W70</f>
        <v>0</v>
      </c>
      <c r="AA70" s="199">
        <f>Y70+Z70</f>
        <v>51780630.023999996</v>
      </c>
      <c r="AB70" s="199">
        <v>17247054.311999999</v>
      </c>
      <c r="AC70" s="200">
        <f>0</f>
        <v>0</v>
      </c>
      <c r="AD70" s="200">
        <f>AB70+AC70</f>
        <v>17247054.311999999</v>
      </c>
      <c r="AE70" s="199">
        <f>0</f>
        <v>0</v>
      </c>
      <c r="AF70" s="200">
        <f>0</f>
        <v>0</v>
      </c>
      <c r="AG70" s="200"/>
      <c r="AH70" s="200">
        <f>AE70+AF70</f>
        <v>0</v>
      </c>
      <c r="AI70" s="199">
        <v>13941575.712000001</v>
      </c>
      <c r="AJ70" s="200">
        <f>0</f>
        <v>0</v>
      </c>
      <c r="AK70" s="200">
        <f>AI70+AJ70</f>
        <v>13941575.712000001</v>
      </c>
      <c r="AL70" s="106">
        <f t="shared" ref="AL70:AL71" si="62">SUM(AK70+AH70+AD70)-AA70</f>
        <v>-20591999.999999996</v>
      </c>
      <c r="AM70" s="61"/>
      <c r="AN70" s="61"/>
    </row>
    <row r="71" spans="2:40" ht="86.25" customHeight="1" thickBot="1" x14ac:dyDescent="0.3">
      <c r="B71" s="149" t="s">
        <v>12</v>
      </c>
      <c r="C71" s="112" t="s">
        <v>350</v>
      </c>
      <c r="D71" s="150"/>
      <c r="E71" s="152" t="s">
        <v>163</v>
      </c>
      <c r="F71" s="1" t="s">
        <v>163</v>
      </c>
      <c r="G71" s="1" t="s">
        <v>282</v>
      </c>
      <c r="H71" s="103">
        <v>2023</v>
      </c>
      <c r="I71" s="103">
        <v>2026</v>
      </c>
      <c r="J71" s="201">
        <v>0</v>
      </c>
      <c r="K71" s="202">
        <f>'[1]Summary for IPSIS'!$J$64</f>
        <v>0</v>
      </c>
      <c r="L71" s="202">
        <f t="shared" ref="L71" si="63">J71+K71</f>
        <v>0</v>
      </c>
      <c r="M71" s="201">
        <v>3312271.2</v>
      </c>
      <c r="N71" s="202">
        <v>0</v>
      </c>
      <c r="O71" s="202">
        <f t="shared" ref="O71" si="64">M71+N71</f>
        <v>3312271.2</v>
      </c>
      <c r="P71" s="201">
        <v>2692533.36</v>
      </c>
      <c r="Q71" s="202">
        <v>0</v>
      </c>
      <c r="R71" s="202">
        <f t="shared" ref="R71" si="65">P71+Q71</f>
        <v>2692533.36</v>
      </c>
      <c r="S71" s="201">
        <v>5675071.2000000002</v>
      </c>
      <c r="T71" s="202">
        <v>0</v>
      </c>
      <c r="U71" s="202">
        <f t="shared" ref="U71" si="66">S71+T71</f>
        <v>5675071.2000000002</v>
      </c>
      <c r="V71" s="201">
        <v>5200335.5999999996</v>
      </c>
      <c r="W71" s="202">
        <v>0</v>
      </c>
      <c r="X71" s="202">
        <f t="shared" ref="X71" si="67">V71+W71</f>
        <v>5200335.5999999996</v>
      </c>
      <c r="Y71" s="201">
        <f t="shared" ref="Y71" si="68">J71+M71+P71+S71+V71</f>
        <v>16880211.359999999</v>
      </c>
      <c r="Z71" s="201">
        <f t="shared" ref="Z71" si="69">K71+N71+Q71+T71+W71</f>
        <v>0</v>
      </c>
      <c r="AA71" s="201">
        <f t="shared" ref="AA71" si="70">Y71+Z71</f>
        <v>16880211.359999999</v>
      </c>
      <c r="AB71" s="201">
        <v>1556404.56</v>
      </c>
      <c r="AC71" s="202">
        <f>0</f>
        <v>0</v>
      </c>
      <c r="AD71" s="202">
        <f t="shared" ref="AD71" si="71">AB71+AC71</f>
        <v>1556404.56</v>
      </c>
      <c r="AE71" s="201">
        <f>0</f>
        <v>0</v>
      </c>
      <c r="AF71" s="202">
        <f>0</f>
        <v>0</v>
      </c>
      <c r="AG71" s="163"/>
      <c r="AH71" s="202">
        <f t="shared" ref="AH71" si="72">AE71+AF71</f>
        <v>0</v>
      </c>
      <c r="AI71" s="201">
        <v>1424206.7999999998</v>
      </c>
      <c r="AJ71" s="202">
        <f>0</f>
        <v>0</v>
      </c>
      <c r="AK71" s="202">
        <f t="shared" ref="AK71" si="73">AI71+AJ71</f>
        <v>1424206.7999999998</v>
      </c>
      <c r="AL71" s="106">
        <f t="shared" si="62"/>
        <v>-13899600</v>
      </c>
      <c r="AM71" s="69"/>
      <c r="AN71" s="69"/>
    </row>
    <row r="72" spans="2:40" s="5" customFormat="1" ht="21.6" customHeight="1" thickBot="1" x14ac:dyDescent="0.25">
      <c r="B72" s="123"/>
      <c r="C72" s="124" t="s">
        <v>28</v>
      </c>
      <c r="D72" s="125"/>
      <c r="E72" s="125"/>
      <c r="F72" s="126"/>
      <c r="G72" s="126"/>
      <c r="H72" s="126"/>
      <c r="I72" s="126"/>
      <c r="J72" s="127">
        <f t="shared" ref="J72:AF72" si="74">SUM(J70:J71)</f>
        <v>0</v>
      </c>
      <c r="K72" s="127">
        <f t="shared" si="74"/>
        <v>0</v>
      </c>
      <c r="L72" s="127">
        <f t="shared" si="74"/>
        <v>0</v>
      </c>
      <c r="M72" s="127">
        <f t="shared" si="74"/>
        <v>14831059.056000002</v>
      </c>
      <c r="N72" s="127">
        <f t="shared" si="74"/>
        <v>0</v>
      </c>
      <c r="O72" s="127">
        <f t="shared" si="74"/>
        <v>14831059.056000002</v>
      </c>
      <c r="P72" s="127">
        <f t="shared" si="74"/>
        <v>19916799.816</v>
      </c>
      <c r="Q72" s="127">
        <f t="shared" si="74"/>
        <v>0</v>
      </c>
      <c r="R72" s="127">
        <f t="shared" si="74"/>
        <v>19916799.816</v>
      </c>
      <c r="S72" s="127">
        <f t="shared" si="74"/>
        <v>17193859.056000002</v>
      </c>
      <c r="T72" s="127">
        <f t="shared" si="74"/>
        <v>0</v>
      </c>
      <c r="U72" s="127">
        <f t="shared" si="74"/>
        <v>17193859.056000002</v>
      </c>
      <c r="V72" s="127">
        <f t="shared" si="74"/>
        <v>16719123.456</v>
      </c>
      <c r="W72" s="127">
        <f t="shared" si="74"/>
        <v>0</v>
      </c>
      <c r="X72" s="127">
        <f t="shared" si="74"/>
        <v>16719123.456</v>
      </c>
      <c r="Y72" s="128">
        <f t="shared" si="74"/>
        <v>68660841.384000003</v>
      </c>
      <c r="Z72" s="128">
        <f t="shared" si="74"/>
        <v>0</v>
      </c>
      <c r="AA72" s="128">
        <f t="shared" si="74"/>
        <v>68660841.384000003</v>
      </c>
      <c r="AB72" s="127">
        <f t="shared" si="74"/>
        <v>18803458.871999998</v>
      </c>
      <c r="AC72" s="127">
        <f t="shared" si="74"/>
        <v>0</v>
      </c>
      <c r="AD72" s="127">
        <f t="shared" si="74"/>
        <v>18803458.871999998</v>
      </c>
      <c r="AE72" s="127">
        <f t="shared" si="74"/>
        <v>0</v>
      </c>
      <c r="AF72" s="127">
        <f t="shared" si="74"/>
        <v>0</v>
      </c>
      <c r="AG72" s="127"/>
      <c r="AH72" s="127">
        <f>SUM(AH70:AH71)</f>
        <v>0</v>
      </c>
      <c r="AI72" s="127">
        <f>SUM(AI70:AI71)</f>
        <v>15365782.512000002</v>
      </c>
      <c r="AJ72" s="127">
        <f>SUM(AJ70:AJ71)</f>
        <v>0</v>
      </c>
      <c r="AK72" s="127">
        <f>SUM(AK70:AK71)</f>
        <v>15365782.512000002</v>
      </c>
      <c r="AL72" s="129">
        <f>SUM(AL70:AL71)</f>
        <v>-34491600</v>
      </c>
      <c r="AM72" s="70"/>
      <c r="AN72" s="70"/>
    </row>
    <row r="73" spans="2:40" ht="33" customHeight="1" x14ac:dyDescent="0.25">
      <c r="B73" s="89">
        <v>3.2</v>
      </c>
      <c r="C73" s="294" t="s">
        <v>164</v>
      </c>
      <c r="D73" s="295"/>
      <c r="E73" s="90"/>
      <c r="F73" s="203"/>
      <c r="G73" s="203"/>
      <c r="H73" s="139"/>
      <c r="I73" s="139"/>
      <c r="J73" s="158"/>
      <c r="K73" s="158"/>
      <c r="L73" s="158"/>
      <c r="M73" s="158"/>
      <c r="N73" s="158"/>
      <c r="O73" s="158"/>
      <c r="P73" s="158"/>
      <c r="Q73" s="158"/>
      <c r="R73" s="158"/>
      <c r="S73" s="158"/>
      <c r="T73" s="158"/>
      <c r="U73" s="158"/>
      <c r="V73" s="158"/>
      <c r="W73" s="158"/>
      <c r="X73" s="158"/>
      <c r="Y73" s="158"/>
      <c r="Z73" s="158"/>
      <c r="AA73" s="158"/>
      <c r="AB73" s="158"/>
      <c r="AC73" s="158"/>
      <c r="AD73" s="158"/>
      <c r="AE73" s="158"/>
      <c r="AF73" s="158"/>
      <c r="AG73" s="158"/>
      <c r="AH73" s="158"/>
      <c r="AI73" s="158"/>
      <c r="AJ73" s="158"/>
      <c r="AK73" s="158"/>
      <c r="AL73" s="159"/>
      <c r="AM73" s="69"/>
      <c r="AN73" s="69"/>
    </row>
    <row r="74" spans="2:40" ht="21" customHeight="1" x14ac:dyDescent="0.25">
      <c r="B74" s="96"/>
      <c r="C74" s="97" t="s">
        <v>78</v>
      </c>
      <c r="D74" s="141"/>
      <c r="E74" s="141"/>
      <c r="F74" s="204"/>
      <c r="G74" s="204"/>
      <c r="H74" s="142"/>
      <c r="I74" s="142"/>
      <c r="J74" s="130"/>
      <c r="K74" s="130"/>
      <c r="L74" s="130"/>
      <c r="M74" s="130"/>
      <c r="N74" s="130"/>
      <c r="O74" s="130"/>
      <c r="P74" s="130"/>
      <c r="Q74" s="130"/>
      <c r="R74" s="130"/>
      <c r="S74" s="130"/>
      <c r="T74" s="130"/>
      <c r="U74" s="130"/>
      <c r="V74" s="130"/>
      <c r="W74" s="130"/>
      <c r="X74" s="130"/>
      <c r="Y74" s="130"/>
      <c r="Z74" s="130"/>
      <c r="AA74" s="130"/>
      <c r="AB74" s="130"/>
      <c r="AC74" s="130"/>
      <c r="AD74" s="130"/>
      <c r="AE74" s="130"/>
      <c r="AF74" s="130"/>
      <c r="AG74" s="130"/>
      <c r="AH74" s="130"/>
      <c r="AI74" s="130"/>
      <c r="AJ74" s="130"/>
      <c r="AK74" s="130"/>
      <c r="AL74" s="196"/>
      <c r="AM74" s="69"/>
      <c r="AN74" s="69"/>
    </row>
    <row r="75" spans="2:40" s="68" customFormat="1" ht="38.25" customHeight="1" x14ac:dyDescent="0.2">
      <c r="B75" s="197" t="s">
        <v>13</v>
      </c>
      <c r="C75" s="101" t="s">
        <v>351</v>
      </c>
      <c r="D75" s="101"/>
      <c r="E75" s="152" t="s">
        <v>116</v>
      </c>
      <c r="F75" s="56" t="s">
        <v>165</v>
      </c>
      <c r="G75" s="1" t="s">
        <v>384</v>
      </c>
      <c r="H75" s="205">
        <v>2023</v>
      </c>
      <c r="I75" s="205">
        <v>2026</v>
      </c>
      <c r="J75" s="10">
        <v>0</v>
      </c>
      <c r="K75" s="10">
        <f>'[1]Summary for IPSIS'!$J$75</f>
        <v>0</v>
      </c>
      <c r="L75" s="132">
        <f>J75+K75</f>
        <v>0</v>
      </c>
      <c r="M75" s="10">
        <v>1936034.1</v>
      </c>
      <c r="N75" s="10">
        <v>10350000</v>
      </c>
      <c r="O75" s="132">
        <f>M75+N75</f>
        <v>12286034.1</v>
      </c>
      <c r="P75" s="132">
        <v>1662434.1</v>
      </c>
      <c r="Q75" s="132">
        <v>10350000</v>
      </c>
      <c r="R75" s="132">
        <f>P75+Q75</f>
        <v>12012434.1</v>
      </c>
      <c r="S75" s="132">
        <v>1662434.1</v>
      </c>
      <c r="T75" s="132">
        <v>10350000</v>
      </c>
      <c r="U75" s="132">
        <f>S75+T75</f>
        <v>12012434.1</v>
      </c>
      <c r="V75" s="132">
        <v>1662434.1</v>
      </c>
      <c r="W75" s="132">
        <v>10350000</v>
      </c>
      <c r="X75" s="132">
        <f>V75+W75</f>
        <v>12012434.1</v>
      </c>
      <c r="Y75" s="132">
        <f>J75+M75+P75+S75+V75</f>
        <v>6923336.4000000004</v>
      </c>
      <c r="Z75" s="132">
        <f>K75+N75+Q75+T75+W75</f>
        <v>41400000</v>
      </c>
      <c r="AA75" s="132">
        <f>Y75+Z75</f>
        <v>48323336.399999999</v>
      </c>
      <c r="AB75" s="132">
        <v>588868.19999999995</v>
      </c>
      <c r="AC75" s="132">
        <f>0</f>
        <v>0</v>
      </c>
      <c r="AD75" s="132">
        <f>AB75+AC75</f>
        <v>588868.19999999995</v>
      </c>
      <c r="AE75" s="206">
        <f>0</f>
        <v>0</v>
      </c>
      <c r="AF75" s="206">
        <f>0</f>
        <v>0</v>
      </c>
      <c r="AG75" s="132"/>
      <c r="AH75" s="132">
        <f>AE75+AF75</f>
        <v>0</v>
      </c>
      <c r="AI75" s="132">
        <v>588868.19999999995</v>
      </c>
      <c r="AJ75" s="132">
        <f>0</f>
        <v>0</v>
      </c>
      <c r="AK75" s="132">
        <f>AI75+AJ75</f>
        <v>588868.19999999995</v>
      </c>
      <c r="AL75" s="106">
        <f t="shared" ref="AL75:AL83" si="75">SUM(AK75+AH75+AD75)-AA75</f>
        <v>-47145600</v>
      </c>
      <c r="AM75" s="61"/>
      <c r="AN75" s="61"/>
    </row>
    <row r="76" spans="2:40" s="68" customFormat="1" ht="54.75" customHeight="1" x14ac:dyDescent="0.2">
      <c r="B76" s="197" t="s">
        <v>14</v>
      </c>
      <c r="C76" s="101" t="s">
        <v>352</v>
      </c>
      <c r="D76" s="101"/>
      <c r="E76" s="152" t="s">
        <v>130</v>
      </c>
      <c r="F76" s="56" t="s">
        <v>385</v>
      </c>
      <c r="G76" s="1" t="s">
        <v>283</v>
      </c>
      <c r="H76" s="205">
        <v>2022</v>
      </c>
      <c r="I76" s="205">
        <v>2026</v>
      </c>
      <c r="J76" s="10">
        <f>'[1]Summary for IPSIS'!$H$76+'[1]Summary for IPSIS'!$I$76</f>
        <v>0</v>
      </c>
      <c r="K76" s="10">
        <f>'[1]Summary for IPSIS'!$J$76</f>
        <v>0</v>
      </c>
      <c r="L76" s="132">
        <f t="shared" ref="L76:L83" si="76">J76+K76</f>
        <v>0</v>
      </c>
      <c r="M76" s="10">
        <v>3242140.5</v>
      </c>
      <c r="N76" s="10">
        <v>4600000</v>
      </c>
      <c r="O76" s="132">
        <f t="shared" ref="O76:O83" si="77">M76+N76</f>
        <v>7842140.5</v>
      </c>
      <c r="P76" s="132">
        <v>2010955.5</v>
      </c>
      <c r="Q76" s="132">
        <v>10350000</v>
      </c>
      <c r="R76" s="132">
        <f t="shared" ref="R76:R83" si="78">P76+Q76</f>
        <v>12360955.5</v>
      </c>
      <c r="S76" s="132">
        <v>2010955.5</v>
      </c>
      <c r="T76" s="132">
        <v>4600000</v>
      </c>
      <c r="U76" s="132">
        <f t="shared" ref="U76:U83" si="79">S76+T76</f>
        <v>6610955.5</v>
      </c>
      <c r="V76" s="132">
        <v>2010955.5</v>
      </c>
      <c r="W76" s="132">
        <v>4600000</v>
      </c>
      <c r="X76" s="132">
        <f t="shared" ref="X76:X83" si="80">V76+W76</f>
        <v>6610955.5</v>
      </c>
      <c r="Y76" s="132">
        <f t="shared" ref="Y76:Y83" si="81">J76+M76+P76+S76+V76</f>
        <v>9275007</v>
      </c>
      <c r="Z76" s="132">
        <f t="shared" ref="Z76:Z83" si="82">K76+N76+Q76+T76+W76</f>
        <v>24150000</v>
      </c>
      <c r="AA76" s="132">
        <f t="shared" ref="AA76:AA83" si="83">Y76+Z76</f>
        <v>33425007</v>
      </c>
      <c r="AB76" s="132">
        <v>1969896</v>
      </c>
      <c r="AC76" s="132">
        <f>0</f>
        <v>0</v>
      </c>
      <c r="AD76" s="132">
        <f t="shared" ref="AD76:AD83" si="84">AB76+AC76</f>
        <v>1969896</v>
      </c>
      <c r="AE76" s="206">
        <f>0</f>
        <v>0</v>
      </c>
      <c r="AF76" s="206">
        <f>0</f>
        <v>0</v>
      </c>
      <c r="AG76" s="132"/>
      <c r="AH76" s="132">
        <f t="shared" ref="AH76:AH83" si="85">AE76+AF76</f>
        <v>0</v>
      </c>
      <c r="AI76" s="132">
        <v>738711</v>
      </c>
      <c r="AJ76" s="132">
        <f>0</f>
        <v>0</v>
      </c>
      <c r="AK76" s="132">
        <f t="shared" ref="AK76:AK83" si="86">AI76+AJ76</f>
        <v>738711</v>
      </c>
      <c r="AL76" s="106">
        <f t="shared" si="75"/>
        <v>-30716400</v>
      </c>
      <c r="AM76" s="61"/>
      <c r="AN76" s="61"/>
    </row>
    <row r="77" spans="2:40" s="68" customFormat="1" ht="65.25" customHeight="1" thickBot="1" x14ac:dyDescent="0.25">
      <c r="B77" s="197" t="s">
        <v>15</v>
      </c>
      <c r="C77" s="101" t="s">
        <v>353</v>
      </c>
      <c r="D77" s="101"/>
      <c r="E77" s="152" t="s">
        <v>145</v>
      </c>
      <c r="F77" s="56" t="s">
        <v>386</v>
      </c>
      <c r="G77" s="1" t="s">
        <v>387</v>
      </c>
      <c r="H77" s="205">
        <v>2022</v>
      </c>
      <c r="I77" s="205">
        <v>2026</v>
      </c>
      <c r="J77" s="10">
        <v>0</v>
      </c>
      <c r="K77" s="10">
        <f>'[1]Summary for IPSIS'!$J$77</f>
        <v>0</v>
      </c>
      <c r="L77" s="132">
        <f t="shared" si="76"/>
        <v>0</v>
      </c>
      <c r="M77" s="10">
        <v>3242140.5</v>
      </c>
      <c r="N77" s="10">
        <v>0</v>
      </c>
      <c r="O77" s="132">
        <f t="shared" si="77"/>
        <v>3242140.5</v>
      </c>
      <c r="P77" s="132">
        <v>1662434.1</v>
      </c>
      <c r="Q77" s="132">
        <v>9200000</v>
      </c>
      <c r="R77" s="132">
        <f t="shared" si="78"/>
        <v>10862434.1</v>
      </c>
      <c r="S77" s="132">
        <v>2010955.5</v>
      </c>
      <c r="T77" s="132">
        <v>9200000</v>
      </c>
      <c r="U77" s="132">
        <f t="shared" si="79"/>
        <v>11210955.5</v>
      </c>
      <c r="V77" s="132">
        <v>2010955.5</v>
      </c>
      <c r="W77" s="132">
        <v>9200000</v>
      </c>
      <c r="X77" s="132">
        <f t="shared" si="80"/>
        <v>11210955.5</v>
      </c>
      <c r="Y77" s="132">
        <f t="shared" si="81"/>
        <v>8926485.5999999996</v>
      </c>
      <c r="Z77" s="132">
        <f t="shared" si="82"/>
        <v>27600000</v>
      </c>
      <c r="AA77" s="132">
        <f t="shared" si="83"/>
        <v>36526485.600000001</v>
      </c>
      <c r="AB77" s="132">
        <v>1556404.56</v>
      </c>
      <c r="AC77" s="132">
        <f>0</f>
        <v>0</v>
      </c>
      <c r="AD77" s="132">
        <f t="shared" si="84"/>
        <v>1556404.56</v>
      </c>
      <c r="AE77" s="206">
        <f>0</f>
        <v>0</v>
      </c>
      <c r="AF77" s="206">
        <f>0</f>
        <v>0</v>
      </c>
      <c r="AG77" s="132"/>
      <c r="AH77" s="132">
        <f t="shared" si="85"/>
        <v>0</v>
      </c>
      <c r="AI77" s="132">
        <v>738711</v>
      </c>
      <c r="AJ77" s="132">
        <f>0</f>
        <v>0</v>
      </c>
      <c r="AK77" s="132">
        <f t="shared" si="86"/>
        <v>738711</v>
      </c>
      <c r="AL77" s="106">
        <f t="shared" si="75"/>
        <v>-34231370.039999999</v>
      </c>
      <c r="AM77" s="61"/>
      <c r="AN77" s="83"/>
    </row>
    <row r="78" spans="2:40" s="5" customFormat="1" ht="21.6" customHeight="1" thickBot="1" x14ac:dyDescent="0.25">
      <c r="B78" s="123"/>
      <c r="C78" s="124" t="s">
        <v>29</v>
      </c>
      <c r="D78" s="125"/>
      <c r="E78" s="125"/>
      <c r="F78" s="126"/>
      <c r="G78" s="126"/>
      <c r="H78" s="126"/>
      <c r="I78" s="126"/>
      <c r="J78" s="127">
        <f t="shared" ref="J78:AF78" si="87">SUM(J75:J77)</f>
        <v>0</v>
      </c>
      <c r="K78" s="127">
        <f t="shared" si="87"/>
        <v>0</v>
      </c>
      <c r="L78" s="127">
        <f t="shared" si="87"/>
        <v>0</v>
      </c>
      <c r="M78" s="127">
        <f t="shared" si="87"/>
        <v>8420315.0999999996</v>
      </c>
      <c r="N78" s="127">
        <f t="shared" si="87"/>
        <v>14950000</v>
      </c>
      <c r="O78" s="127">
        <f t="shared" si="87"/>
        <v>23370315.100000001</v>
      </c>
      <c r="P78" s="127">
        <f t="shared" si="87"/>
        <v>5335823.7</v>
      </c>
      <c r="Q78" s="127">
        <f t="shared" si="87"/>
        <v>29900000</v>
      </c>
      <c r="R78" s="127">
        <f t="shared" si="87"/>
        <v>35235823.700000003</v>
      </c>
      <c r="S78" s="127">
        <f t="shared" si="87"/>
        <v>5684345.0999999996</v>
      </c>
      <c r="T78" s="127">
        <f t="shared" si="87"/>
        <v>24150000</v>
      </c>
      <c r="U78" s="127">
        <f t="shared" si="87"/>
        <v>29834345.100000001</v>
      </c>
      <c r="V78" s="127">
        <f t="shared" si="87"/>
        <v>5684345.0999999996</v>
      </c>
      <c r="W78" s="127">
        <f t="shared" si="87"/>
        <v>24150000</v>
      </c>
      <c r="X78" s="127">
        <f t="shared" si="87"/>
        <v>29834345.100000001</v>
      </c>
      <c r="Y78" s="128">
        <f t="shared" si="87"/>
        <v>25124829</v>
      </c>
      <c r="Z78" s="128">
        <f t="shared" si="87"/>
        <v>93150000</v>
      </c>
      <c r="AA78" s="128">
        <f t="shared" si="87"/>
        <v>118274829</v>
      </c>
      <c r="AB78" s="127">
        <f t="shared" si="87"/>
        <v>4115168.7600000002</v>
      </c>
      <c r="AC78" s="127">
        <f t="shared" si="87"/>
        <v>0</v>
      </c>
      <c r="AD78" s="127">
        <f t="shared" si="87"/>
        <v>4115168.7600000002</v>
      </c>
      <c r="AE78" s="127">
        <f t="shared" si="87"/>
        <v>0</v>
      </c>
      <c r="AF78" s="127">
        <f t="shared" si="87"/>
        <v>0</v>
      </c>
      <c r="AG78" s="127"/>
      <c r="AH78" s="127">
        <f>SUM(AH75:AH77)</f>
        <v>0</v>
      </c>
      <c r="AI78" s="127">
        <f>SUM(AI75:AI77)</f>
        <v>2066290.2</v>
      </c>
      <c r="AJ78" s="127">
        <f>SUM(AJ75:AJ77)</f>
        <v>0</v>
      </c>
      <c r="AK78" s="127">
        <f>SUM(AK75:AK77)</f>
        <v>2066290.2</v>
      </c>
      <c r="AL78" s="129">
        <f>SUM(AL75:AL77)</f>
        <v>-112093370.03999999</v>
      </c>
      <c r="AM78" s="70"/>
      <c r="AN78" s="70"/>
    </row>
    <row r="79" spans="2:40" s="5" customFormat="1" ht="36" customHeight="1" x14ac:dyDescent="0.2">
      <c r="B79" s="153">
        <v>3.3</v>
      </c>
      <c r="C79" s="207" t="s">
        <v>354</v>
      </c>
      <c r="D79" s="208"/>
      <c r="E79" s="208"/>
      <c r="F79" s="209"/>
      <c r="G79" s="209"/>
      <c r="H79" s="209"/>
      <c r="I79" s="209"/>
      <c r="J79" s="210"/>
      <c r="K79" s="210"/>
      <c r="L79" s="210"/>
      <c r="M79" s="210"/>
      <c r="N79" s="210"/>
      <c r="O79" s="210"/>
      <c r="P79" s="210"/>
      <c r="Q79" s="210"/>
      <c r="R79" s="210"/>
      <c r="S79" s="210"/>
      <c r="T79" s="210"/>
      <c r="U79" s="210"/>
      <c r="V79" s="210"/>
      <c r="W79" s="210"/>
      <c r="X79" s="210"/>
      <c r="Y79" s="210"/>
      <c r="Z79" s="210"/>
      <c r="AA79" s="210"/>
      <c r="AB79" s="210"/>
      <c r="AC79" s="210"/>
      <c r="AD79" s="210"/>
      <c r="AE79" s="210"/>
      <c r="AF79" s="210"/>
      <c r="AG79" s="210"/>
      <c r="AH79" s="210"/>
      <c r="AI79" s="210"/>
      <c r="AJ79" s="210"/>
      <c r="AK79" s="210"/>
      <c r="AL79" s="211"/>
      <c r="AM79" s="70"/>
      <c r="AN79" s="70"/>
    </row>
    <row r="80" spans="2:40" ht="21" customHeight="1" x14ac:dyDescent="0.25">
      <c r="B80" s="96"/>
      <c r="C80" s="97" t="s">
        <v>78</v>
      </c>
      <c r="D80" s="141"/>
      <c r="E80" s="141"/>
      <c r="F80" s="142"/>
      <c r="G80" s="142"/>
      <c r="H80" s="142"/>
      <c r="I80" s="142"/>
      <c r="J80" s="130"/>
      <c r="K80" s="130"/>
      <c r="L80" s="130"/>
      <c r="M80" s="130"/>
      <c r="N80" s="130"/>
      <c r="O80" s="130"/>
      <c r="P80" s="130"/>
      <c r="Q80" s="130"/>
      <c r="R80" s="130"/>
      <c r="S80" s="130"/>
      <c r="T80" s="130"/>
      <c r="U80" s="130"/>
      <c r="V80" s="130"/>
      <c r="W80" s="130"/>
      <c r="X80" s="130"/>
      <c r="Y80" s="130"/>
      <c r="Z80" s="130"/>
      <c r="AA80" s="130"/>
      <c r="AB80" s="130"/>
      <c r="AC80" s="130"/>
      <c r="AD80" s="130"/>
      <c r="AE80" s="130"/>
      <c r="AF80" s="130"/>
      <c r="AG80" s="130"/>
      <c r="AH80" s="130"/>
      <c r="AI80" s="130"/>
      <c r="AJ80" s="130"/>
      <c r="AK80" s="130"/>
      <c r="AL80" s="196"/>
      <c r="AM80" s="69"/>
      <c r="AN80" s="69"/>
    </row>
    <row r="81" spans="2:40" ht="82.5" customHeight="1" x14ac:dyDescent="0.25">
      <c r="B81" s="149" t="s">
        <v>16</v>
      </c>
      <c r="C81" s="101" t="s">
        <v>355</v>
      </c>
      <c r="D81" s="150"/>
      <c r="E81" s="152" t="s">
        <v>162</v>
      </c>
      <c r="F81" s="56" t="s">
        <v>356</v>
      </c>
      <c r="G81" s="1" t="s">
        <v>284</v>
      </c>
      <c r="H81" s="205">
        <v>2023</v>
      </c>
      <c r="I81" s="205">
        <v>2026</v>
      </c>
      <c r="J81" s="10">
        <v>0</v>
      </c>
      <c r="K81" s="10">
        <f>'[1]Summary for IPSIS'!$J$80</f>
        <v>0</v>
      </c>
      <c r="L81" s="130">
        <f t="shared" si="76"/>
        <v>0</v>
      </c>
      <c r="M81" s="10">
        <v>3242140.5</v>
      </c>
      <c r="N81" s="10">
        <f>'[1]Summary for IPSIS'!$V$80</f>
        <v>0</v>
      </c>
      <c r="O81" s="130">
        <f t="shared" si="77"/>
        <v>3242140.5</v>
      </c>
      <c r="P81" s="130">
        <v>2585488.5</v>
      </c>
      <c r="Q81" s="130">
        <f>'[1]Summary for IPSIS'!$AH$80</f>
        <v>0</v>
      </c>
      <c r="R81" s="130">
        <f t="shared" si="78"/>
        <v>2585488.5</v>
      </c>
      <c r="S81" s="130">
        <v>2585488.5</v>
      </c>
      <c r="T81" s="130">
        <f>'[1]Summary for IPSIS'!$AT$80</f>
        <v>0</v>
      </c>
      <c r="U81" s="130">
        <f t="shared" si="79"/>
        <v>2585488.5</v>
      </c>
      <c r="V81" s="130">
        <v>2585488.5</v>
      </c>
      <c r="W81" s="130">
        <f>'[1]Summary for IPSIS'!$BF$80</f>
        <v>0</v>
      </c>
      <c r="X81" s="130">
        <f t="shared" si="80"/>
        <v>2585488.5</v>
      </c>
      <c r="Y81" s="130">
        <f t="shared" si="81"/>
        <v>10998606</v>
      </c>
      <c r="Z81" s="130">
        <f t="shared" si="82"/>
        <v>0</v>
      </c>
      <c r="AA81" s="130">
        <f t="shared" si="83"/>
        <v>10998606</v>
      </c>
      <c r="AB81" s="130">
        <v>588868.19999999995</v>
      </c>
      <c r="AC81" s="130">
        <f>0</f>
        <v>0</v>
      </c>
      <c r="AD81" s="130">
        <f t="shared" si="84"/>
        <v>588868.19999999995</v>
      </c>
      <c r="AE81" s="164">
        <f>0</f>
        <v>0</v>
      </c>
      <c r="AF81" s="164">
        <f>0</f>
        <v>0</v>
      </c>
      <c r="AG81" s="130"/>
      <c r="AH81" s="130">
        <f t="shared" si="85"/>
        <v>0</v>
      </c>
      <c r="AI81" s="130">
        <v>5170977</v>
      </c>
      <c r="AJ81" s="130">
        <f>0</f>
        <v>0</v>
      </c>
      <c r="AK81" s="130">
        <f t="shared" si="86"/>
        <v>5170977</v>
      </c>
      <c r="AL81" s="106">
        <f t="shared" si="75"/>
        <v>-5238760.8</v>
      </c>
      <c r="AM81" s="69"/>
      <c r="AN81" s="69"/>
    </row>
    <row r="82" spans="2:40" ht="62.25" customHeight="1" x14ac:dyDescent="0.25">
      <c r="B82" s="149" t="s">
        <v>17</v>
      </c>
      <c r="C82" s="101" t="s">
        <v>357</v>
      </c>
      <c r="D82" s="150"/>
      <c r="E82" s="151" t="s">
        <v>240</v>
      </c>
      <c r="F82" s="56" t="s">
        <v>358</v>
      </c>
      <c r="G82" s="1" t="s">
        <v>388</v>
      </c>
      <c r="H82" s="205">
        <v>2024</v>
      </c>
      <c r="I82" s="205">
        <v>2025</v>
      </c>
      <c r="J82" s="10">
        <v>0</v>
      </c>
      <c r="K82" s="10">
        <f>'[1]Summary for IPSIS'!$J$81</f>
        <v>0</v>
      </c>
      <c r="L82" s="130">
        <f t="shared" si="76"/>
        <v>0</v>
      </c>
      <c r="M82" s="10">
        <v>3242140.5</v>
      </c>
      <c r="N82" s="10">
        <f>'[1]Summary for IPSIS'!$V$81</f>
        <v>0</v>
      </c>
      <c r="O82" s="130">
        <f t="shared" si="77"/>
        <v>3242140.5</v>
      </c>
      <c r="P82" s="130">
        <v>3020643.9</v>
      </c>
      <c r="Q82" s="130">
        <f>'[1]Summary for IPSIS'!$AH$81</f>
        <v>0</v>
      </c>
      <c r="R82" s="130">
        <f t="shared" si="78"/>
        <v>3020643.9</v>
      </c>
      <c r="S82" s="130">
        <v>7308318.5999999996</v>
      </c>
      <c r="T82" s="130">
        <f>'[1]Summary for IPSIS'!$AT$81</f>
        <v>0</v>
      </c>
      <c r="U82" s="130">
        <f t="shared" si="79"/>
        <v>7308318.5999999996</v>
      </c>
      <c r="V82" s="130">
        <v>7308318.5999999996</v>
      </c>
      <c r="W82" s="130">
        <f>'[1]Summary for IPSIS'!$BF$81</f>
        <v>0</v>
      </c>
      <c r="X82" s="130">
        <f t="shared" si="80"/>
        <v>7308318.5999999996</v>
      </c>
      <c r="Y82" s="130">
        <f t="shared" si="81"/>
        <v>20879421.600000001</v>
      </c>
      <c r="Z82" s="130">
        <f t="shared" si="82"/>
        <v>0</v>
      </c>
      <c r="AA82" s="130">
        <f t="shared" si="83"/>
        <v>20879421.600000001</v>
      </c>
      <c r="AB82" s="130">
        <v>588868.19999999995</v>
      </c>
      <c r="AC82" s="130">
        <f>0</f>
        <v>0</v>
      </c>
      <c r="AD82" s="130">
        <f t="shared" si="84"/>
        <v>588868.19999999995</v>
      </c>
      <c r="AE82" s="164">
        <f>0</f>
        <v>0</v>
      </c>
      <c r="AF82" s="164">
        <f>0</f>
        <v>0</v>
      </c>
      <c r="AG82" s="130"/>
      <c r="AH82" s="130">
        <f t="shared" si="85"/>
        <v>0</v>
      </c>
      <c r="AI82" s="130">
        <v>14616637.199999999</v>
      </c>
      <c r="AJ82" s="130">
        <f>0</f>
        <v>0</v>
      </c>
      <c r="AK82" s="130">
        <f t="shared" si="86"/>
        <v>14616637.199999999</v>
      </c>
      <c r="AL82" s="106">
        <f t="shared" si="75"/>
        <v>-5673916.200000003</v>
      </c>
      <c r="AM82" s="69"/>
      <c r="AN82" s="69"/>
    </row>
    <row r="83" spans="2:40" ht="55.5" customHeight="1" thickBot="1" x14ac:dyDescent="0.3">
      <c r="B83" s="149" t="s">
        <v>18</v>
      </c>
      <c r="C83" s="101" t="s">
        <v>359</v>
      </c>
      <c r="D83" s="150"/>
      <c r="E83" s="151" t="s">
        <v>136</v>
      </c>
      <c r="F83" s="204" t="s">
        <v>86</v>
      </c>
      <c r="G83" s="1" t="s">
        <v>389</v>
      </c>
      <c r="H83" s="205">
        <v>2023</v>
      </c>
      <c r="I83" s="205">
        <v>2024</v>
      </c>
      <c r="J83" s="10">
        <v>0</v>
      </c>
      <c r="K83" s="10">
        <f>'[1]Summary for IPSIS'!$J$82</f>
        <v>0</v>
      </c>
      <c r="L83" s="130">
        <f t="shared" si="76"/>
        <v>0</v>
      </c>
      <c r="M83" s="10">
        <v>6639063</v>
      </c>
      <c r="N83" s="10">
        <f>'[1]Summary for IPSIS'!$V$82</f>
        <v>0</v>
      </c>
      <c r="O83" s="130">
        <f t="shared" si="77"/>
        <v>6639063</v>
      </c>
      <c r="P83" s="130">
        <v>768000</v>
      </c>
      <c r="Q83" s="130">
        <f>'[1]Summary for IPSIS'!$AH$82</f>
        <v>0</v>
      </c>
      <c r="R83" s="130">
        <f t="shared" si="78"/>
        <v>768000</v>
      </c>
      <c r="S83" s="130">
        <v>4418262</v>
      </c>
      <c r="T83" s="130">
        <v>28750000</v>
      </c>
      <c r="U83" s="130">
        <f t="shared" si="79"/>
        <v>33168262</v>
      </c>
      <c r="V83" s="130">
        <v>0</v>
      </c>
      <c r="W83" s="130">
        <f>'[1]Summary for IPSIS'!$BF$82</f>
        <v>0</v>
      </c>
      <c r="X83" s="130">
        <f t="shared" si="80"/>
        <v>0</v>
      </c>
      <c r="Y83" s="130">
        <f t="shared" si="81"/>
        <v>11825325</v>
      </c>
      <c r="Z83" s="130">
        <f t="shared" si="82"/>
        <v>28750000</v>
      </c>
      <c r="AA83" s="130">
        <f t="shared" si="83"/>
        <v>40575325</v>
      </c>
      <c r="AB83" s="130">
        <v>6639063</v>
      </c>
      <c r="AC83" s="130">
        <f>0</f>
        <v>0</v>
      </c>
      <c r="AD83" s="130">
        <f t="shared" si="84"/>
        <v>6639063</v>
      </c>
      <c r="AE83" s="164">
        <f>0</f>
        <v>0</v>
      </c>
      <c r="AF83" s="164">
        <f>0</f>
        <v>0</v>
      </c>
      <c r="AG83" s="130"/>
      <c r="AH83" s="130">
        <f t="shared" si="85"/>
        <v>0</v>
      </c>
      <c r="AI83" s="130">
        <v>33168262</v>
      </c>
      <c r="AJ83" s="130">
        <f>0</f>
        <v>0</v>
      </c>
      <c r="AK83" s="130">
        <f t="shared" si="86"/>
        <v>33168262</v>
      </c>
      <c r="AL83" s="106">
        <f t="shared" si="75"/>
        <v>-768000</v>
      </c>
      <c r="AM83" s="69"/>
      <c r="AN83" s="69"/>
    </row>
    <row r="84" spans="2:40" s="5" customFormat="1" ht="27.75" customHeight="1" thickBot="1" x14ac:dyDescent="0.25">
      <c r="B84" s="123"/>
      <c r="C84" s="124" t="s">
        <v>30</v>
      </c>
      <c r="D84" s="125"/>
      <c r="E84" s="125"/>
      <c r="F84" s="126"/>
      <c r="G84" s="126"/>
      <c r="H84" s="126"/>
      <c r="I84" s="126"/>
      <c r="J84" s="127">
        <f t="shared" ref="J84:AF84" si="88">SUM(J81:J83)</f>
        <v>0</v>
      </c>
      <c r="K84" s="127">
        <f t="shared" si="88"/>
        <v>0</v>
      </c>
      <c r="L84" s="127">
        <f t="shared" si="88"/>
        <v>0</v>
      </c>
      <c r="M84" s="127">
        <f t="shared" si="88"/>
        <v>13123344</v>
      </c>
      <c r="N84" s="127">
        <f t="shared" si="88"/>
        <v>0</v>
      </c>
      <c r="O84" s="127">
        <f t="shared" si="88"/>
        <v>13123344</v>
      </c>
      <c r="P84" s="127">
        <f t="shared" si="88"/>
        <v>6374132.4000000004</v>
      </c>
      <c r="Q84" s="127">
        <f t="shared" si="88"/>
        <v>0</v>
      </c>
      <c r="R84" s="127">
        <f t="shared" si="88"/>
        <v>6374132.4000000004</v>
      </c>
      <c r="S84" s="127">
        <f t="shared" si="88"/>
        <v>14312069.1</v>
      </c>
      <c r="T84" s="127">
        <f t="shared" si="88"/>
        <v>28750000</v>
      </c>
      <c r="U84" s="127">
        <f t="shared" si="88"/>
        <v>43062069.100000001</v>
      </c>
      <c r="V84" s="127">
        <f t="shared" si="88"/>
        <v>9893807.0999999996</v>
      </c>
      <c r="W84" s="127">
        <f t="shared" si="88"/>
        <v>0</v>
      </c>
      <c r="X84" s="127">
        <f t="shared" si="88"/>
        <v>9893807.0999999996</v>
      </c>
      <c r="Y84" s="128">
        <f t="shared" si="88"/>
        <v>43703352.600000001</v>
      </c>
      <c r="Z84" s="128">
        <f t="shared" si="88"/>
        <v>28750000</v>
      </c>
      <c r="AA84" s="128">
        <f t="shared" si="88"/>
        <v>72453352.599999994</v>
      </c>
      <c r="AB84" s="127">
        <f t="shared" si="88"/>
        <v>7816799.4000000004</v>
      </c>
      <c r="AC84" s="127">
        <f t="shared" si="88"/>
        <v>0</v>
      </c>
      <c r="AD84" s="127">
        <f t="shared" si="88"/>
        <v>7816799.4000000004</v>
      </c>
      <c r="AE84" s="127">
        <f t="shared" si="88"/>
        <v>0</v>
      </c>
      <c r="AF84" s="127">
        <f t="shared" si="88"/>
        <v>0</v>
      </c>
      <c r="AG84" s="127"/>
      <c r="AH84" s="127">
        <f>SUM(AH81:AH83)</f>
        <v>0</v>
      </c>
      <c r="AI84" s="127">
        <f>SUM(AI81:AI83)</f>
        <v>52955876.200000003</v>
      </c>
      <c r="AJ84" s="127">
        <f>SUM(AJ81:AJ83)</f>
        <v>0</v>
      </c>
      <c r="AK84" s="127">
        <f>SUM(AK81:AK83)</f>
        <v>52955876.200000003</v>
      </c>
      <c r="AL84" s="129">
        <f>SUM(AL81:AL83)</f>
        <v>-11680677.000000004</v>
      </c>
      <c r="AM84" s="70"/>
      <c r="AN84" s="73"/>
    </row>
    <row r="85" spans="2:40" s="5" customFormat="1" ht="29.25" customHeight="1" thickBot="1" x14ac:dyDescent="0.25">
      <c r="B85" s="123"/>
      <c r="C85" s="317" t="s">
        <v>242</v>
      </c>
      <c r="D85" s="318"/>
      <c r="E85" s="135"/>
      <c r="F85" s="126"/>
      <c r="G85" s="126"/>
      <c r="H85" s="126"/>
      <c r="I85" s="126"/>
      <c r="J85" s="127">
        <f>J84+J78+J72</f>
        <v>0</v>
      </c>
      <c r="K85" s="127">
        <f t="shared" ref="K85:Q85" si="89">K84+K78+K72</f>
        <v>0</v>
      </c>
      <c r="L85" s="127">
        <f t="shared" si="89"/>
        <v>0</v>
      </c>
      <c r="M85" s="127">
        <f t="shared" si="89"/>
        <v>36374718.156000003</v>
      </c>
      <c r="N85" s="127">
        <f t="shared" si="89"/>
        <v>14950000</v>
      </c>
      <c r="O85" s="127">
        <f t="shared" si="89"/>
        <v>51324718.156000003</v>
      </c>
      <c r="P85" s="127">
        <f t="shared" si="89"/>
        <v>31626755.916000001</v>
      </c>
      <c r="Q85" s="127">
        <f t="shared" si="89"/>
        <v>29900000</v>
      </c>
      <c r="R85" s="127">
        <f t="shared" ref="R85" si="90">R84+R78+R72</f>
        <v>61526755.916000001</v>
      </c>
      <c r="S85" s="127">
        <f t="shared" ref="S85" si="91">S84+S78+S72</f>
        <v>37190273.255999997</v>
      </c>
      <c r="T85" s="127">
        <f t="shared" ref="T85" si="92">T84+T78+T72</f>
        <v>52900000</v>
      </c>
      <c r="U85" s="127">
        <f t="shared" ref="U85" si="93">U84+U78+U72</f>
        <v>90090273.256000012</v>
      </c>
      <c r="V85" s="127">
        <f t="shared" ref="V85" si="94">V84+V78+V72</f>
        <v>32297275.655999999</v>
      </c>
      <c r="W85" s="127">
        <f t="shared" ref="W85" si="95">W84+W78+W72</f>
        <v>24150000</v>
      </c>
      <c r="X85" s="127">
        <f t="shared" ref="X85" si="96">X84+X78+X72</f>
        <v>56447275.656000003</v>
      </c>
      <c r="Y85" s="127">
        <f t="shared" ref="Y85" si="97">Y84+Y78+Y72</f>
        <v>137489022.984</v>
      </c>
      <c r="Z85" s="127">
        <f t="shared" ref="Z85" si="98">Z84+Z78+Z72</f>
        <v>121900000</v>
      </c>
      <c r="AA85" s="127">
        <f t="shared" ref="AA85" si="99">AA84+AA78+AA72</f>
        <v>259389022.984</v>
      </c>
      <c r="AB85" s="127">
        <f t="shared" ref="AB85" si="100">AB84+AB78+AB72</f>
        <v>30735427.031999998</v>
      </c>
      <c r="AC85" s="127">
        <f t="shared" ref="AC85" si="101">AC84+AC78+AC72</f>
        <v>0</v>
      </c>
      <c r="AD85" s="127">
        <f t="shared" ref="AD85" si="102">AD84+AD78+AD72</f>
        <v>30735427.031999998</v>
      </c>
      <c r="AE85" s="127">
        <f t="shared" ref="AE85" si="103">AE84+AE78+AE72</f>
        <v>0</v>
      </c>
      <c r="AF85" s="127">
        <f t="shared" ref="AF85" si="104">AF84+AF78+AF72</f>
        <v>0</v>
      </c>
      <c r="AG85" s="127">
        <f t="shared" ref="AG85" si="105">AG84+AG78+AG72</f>
        <v>0</v>
      </c>
      <c r="AH85" s="127">
        <f t="shared" ref="AH85" si="106">AH84+AH78+AH72</f>
        <v>0</v>
      </c>
      <c r="AI85" s="127">
        <f t="shared" ref="AI85" si="107">AI84+AI78+AI72</f>
        <v>70387948.912</v>
      </c>
      <c r="AJ85" s="127">
        <f t="shared" ref="AJ85" si="108">AJ84+AJ78+AJ72</f>
        <v>0</v>
      </c>
      <c r="AK85" s="127">
        <f t="shared" ref="AK85" si="109">AK84+AK78+AK72</f>
        <v>70387948.912</v>
      </c>
      <c r="AL85" s="136">
        <f t="shared" ref="AL85" si="110">AL84+AL78+AL72</f>
        <v>-158265647.03999999</v>
      </c>
      <c r="AM85" s="71">
        <f>AL85/AA85</f>
        <v>-0.61014782051807315</v>
      </c>
      <c r="AN85" s="70"/>
    </row>
    <row r="86" spans="2:40" s="5" customFormat="1" ht="29.25" customHeight="1" thickBot="1" x14ac:dyDescent="0.25">
      <c r="B86" s="288" t="s">
        <v>360</v>
      </c>
      <c r="C86" s="325"/>
      <c r="D86" s="325"/>
      <c r="E86" s="325"/>
      <c r="F86" s="325"/>
      <c r="G86" s="325"/>
      <c r="H86" s="325"/>
      <c r="I86" s="325"/>
      <c r="J86" s="325"/>
      <c r="K86" s="325"/>
      <c r="L86" s="325"/>
      <c r="M86" s="325"/>
      <c r="N86" s="325"/>
      <c r="O86" s="325"/>
      <c r="P86" s="325"/>
      <c r="Q86" s="325"/>
      <c r="R86" s="325"/>
      <c r="S86" s="325"/>
      <c r="T86" s="325"/>
      <c r="U86" s="325"/>
      <c r="V86" s="325"/>
      <c r="W86" s="325"/>
      <c r="X86" s="325"/>
      <c r="Y86" s="325"/>
      <c r="Z86" s="325"/>
      <c r="AA86" s="325"/>
      <c r="AB86" s="325"/>
      <c r="AC86" s="325"/>
      <c r="AD86" s="325"/>
      <c r="AE86" s="325"/>
      <c r="AF86" s="325"/>
      <c r="AG86" s="325"/>
      <c r="AH86" s="325"/>
      <c r="AI86" s="325"/>
      <c r="AJ86" s="325"/>
      <c r="AK86" s="325"/>
      <c r="AL86" s="326"/>
      <c r="AM86" s="70"/>
      <c r="AN86" s="70"/>
    </row>
    <row r="87" spans="2:40" ht="41.25" customHeight="1" thickBot="1" x14ac:dyDescent="0.25">
      <c r="B87" s="288" t="s">
        <v>166</v>
      </c>
      <c r="C87" s="289"/>
      <c r="D87" s="289"/>
      <c r="E87" s="289"/>
      <c r="F87" s="289"/>
      <c r="G87" s="289"/>
      <c r="H87" s="289"/>
      <c r="I87" s="289"/>
      <c r="J87" s="289"/>
      <c r="K87" s="289"/>
      <c r="L87" s="289"/>
      <c r="M87" s="289"/>
      <c r="N87" s="289"/>
      <c r="O87" s="289"/>
      <c r="P87" s="289"/>
      <c r="Q87" s="289"/>
      <c r="R87" s="289"/>
      <c r="S87" s="289"/>
      <c r="T87" s="289"/>
      <c r="U87" s="289"/>
      <c r="V87" s="289"/>
      <c r="W87" s="289"/>
      <c r="X87" s="289"/>
      <c r="Y87" s="289"/>
      <c r="Z87" s="289"/>
      <c r="AA87" s="289"/>
      <c r="AB87" s="289"/>
      <c r="AC87" s="289"/>
      <c r="AD87" s="289"/>
      <c r="AE87" s="289"/>
      <c r="AF87" s="289"/>
      <c r="AG87" s="289"/>
      <c r="AH87" s="289"/>
      <c r="AI87" s="289"/>
      <c r="AJ87" s="289"/>
      <c r="AK87" s="289"/>
      <c r="AL87" s="290"/>
      <c r="AM87" s="69"/>
      <c r="AN87" s="69"/>
    </row>
    <row r="88" spans="2:40" ht="45" customHeight="1" x14ac:dyDescent="0.2">
      <c r="B88" s="297" t="s">
        <v>0</v>
      </c>
      <c r="C88" s="291" t="s">
        <v>55</v>
      </c>
      <c r="D88" s="291" t="s">
        <v>1</v>
      </c>
      <c r="E88" s="86" t="s">
        <v>56</v>
      </c>
      <c r="F88" s="291" t="s">
        <v>105</v>
      </c>
      <c r="G88" s="291"/>
      <c r="H88" s="291" t="s">
        <v>60</v>
      </c>
      <c r="I88" s="291"/>
      <c r="J88" s="302" t="s">
        <v>63</v>
      </c>
      <c r="K88" s="302"/>
      <c r="L88" s="302"/>
      <c r="M88" s="302" t="s">
        <v>64</v>
      </c>
      <c r="N88" s="302"/>
      <c r="O88" s="302"/>
      <c r="P88" s="302" t="s">
        <v>65</v>
      </c>
      <c r="Q88" s="311"/>
      <c r="R88" s="311"/>
      <c r="S88" s="303" t="s">
        <v>66</v>
      </c>
      <c r="T88" s="303"/>
      <c r="U88" s="303"/>
      <c r="V88" s="303" t="s">
        <v>140</v>
      </c>
      <c r="W88" s="303"/>
      <c r="X88" s="303"/>
      <c r="Y88" s="303" t="s">
        <v>67</v>
      </c>
      <c r="Z88" s="311"/>
      <c r="AA88" s="311"/>
      <c r="AB88" s="302" t="s">
        <v>68</v>
      </c>
      <c r="AC88" s="302"/>
      <c r="AD88" s="302"/>
      <c r="AE88" s="302"/>
      <c r="AF88" s="302"/>
      <c r="AG88" s="302"/>
      <c r="AH88" s="302"/>
      <c r="AI88" s="302" t="s">
        <v>74</v>
      </c>
      <c r="AJ88" s="322"/>
      <c r="AK88" s="322"/>
      <c r="AL88" s="320" t="s">
        <v>75</v>
      </c>
      <c r="AM88" s="69"/>
      <c r="AN88" s="69"/>
    </row>
    <row r="89" spans="2:40" ht="45.6" customHeight="1" x14ac:dyDescent="0.2">
      <c r="B89" s="298"/>
      <c r="C89" s="300"/>
      <c r="D89" s="300"/>
      <c r="E89" s="300" t="s">
        <v>57</v>
      </c>
      <c r="F89" s="313" t="s">
        <v>58</v>
      </c>
      <c r="G89" s="313" t="s">
        <v>59</v>
      </c>
      <c r="H89" s="315" t="s">
        <v>61</v>
      </c>
      <c r="I89" s="315" t="s">
        <v>61</v>
      </c>
      <c r="J89" s="283"/>
      <c r="K89" s="283"/>
      <c r="L89" s="283"/>
      <c r="M89" s="283"/>
      <c r="N89" s="283"/>
      <c r="O89" s="283"/>
      <c r="P89" s="309"/>
      <c r="Q89" s="309"/>
      <c r="R89" s="309"/>
      <c r="S89" s="304"/>
      <c r="T89" s="304"/>
      <c r="U89" s="304"/>
      <c r="V89" s="304"/>
      <c r="W89" s="304"/>
      <c r="X89" s="304"/>
      <c r="Y89" s="309"/>
      <c r="Z89" s="309"/>
      <c r="AA89" s="309"/>
      <c r="AB89" s="283" t="s">
        <v>70</v>
      </c>
      <c r="AC89" s="284"/>
      <c r="AD89" s="284"/>
      <c r="AE89" s="283" t="s">
        <v>71</v>
      </c>
      <c r="AF89" s="292"/>
      <c r="AG89" s="292"/>
      <c r="AH89" s="292"/>
      <c r="AI89" s="310" t="s">
        <v>77</v>
      </c>
      <c r="AJ89" s="310"/>
      <c r="AK89" s="310"/>
      <c r="AL89" s="321"/>
      <c r="AM89" s="69"/>
      <c r="AN89" s="69"/>
    </row>
    <row r="90" spans="2:40" ht="28.5" customHeight="1" thickBot="1" x14ac:dyDescent="0.25">
      <c r="B90" s="299"/>
      <c r="C90" s="312"/>
      <c r="D90" s="312"/>
      <c r="E90" s="312"/>
      <c r="F90" s="324"/>
      <c r="G90" s="324"/>
      <c r="H90" s="319"/>
      <c r="I90" s="319"/>
      <c r="J90" s="87" t="s">
        <v>36</v>
      </c>
      <c r="K90" s="87" t="s">
        <v>37</v>
      </c>
      <c r="L90" s="87" t="s">
        <v>76</v>
      </c>
      <c r="M90" s="87" t="s">
        <v>36</v>
      </c>
      <c r="N90" s="87" t="s">
        <v>37</v>
      </c>
      <c r="O90" s="87" t="s">
        <v>76</v>
      </c>
      <c r="P90" s="87" t="s">
        <v>36</v>
      </c>
      <c r="Q90" s="87" t="s">
        <v>37</v>
      </c>
      <c r="R90" s="87" t="s">
        <v>76</v>
      </c>
      <c r="S90" s="87" t="s">
        <v>36</v>
      </c>
      <c r="T90" s="87" t="s">
        <v>37</v>
      </c>
      <c r="U90" s="87" t="s">
        <v>76</v>
      </c>
      <c r="V90" s="87" t="s">
        <v>36</v>
      </c>
      <c r="W90" s="87" t="s">
        <v>37</v>
      </c>
      <c r="X90" s="87" t="s">
        <v>76</v>
      </c>
      <c r="Y90" s="87" t="s">
        <v>36</v>
      </c>
      <c r="Z90" s="87" t="s">
        <v>37</v>
      </c>
      <c r="AA90" s="87" t="s">
        <v>76</v>
      </c>
      <c r="AB90" s="87" t="s">
        <v>36</v>
      </c>
      <c r="AC90" s="87" t="s">
        <v>37</v>
      </c>
      <c r="AD90" s="87" t="s">
        <v>69</v>
      </c>
      <c r="AE90" s="87" t="s">
        <v>36</v>
      </c>
      <c r="AF90" s="87" t="s">
        <v>37</v>
      </c>
      <c r="AG90" s="87" t="s">
        <v>72</v>
      </c>
      <c r="AH90" s="87" t="s">
        <v>73</v>
      </c>
      <c r="AI90" s="87" t="s">
        <v>36</v>
      </c>
      <c r="AJ90" s="87" t="s">
        <v>37</v>
      </c>
      <c r="AK90" s="87" t="s">
        <v>76</v>
      </c>
      <c r="AL90" s="88"/>
      <c r="AM90" s="69"/>
      <c r="AN90" s="69"/>
    </row>
    <row r="91" spans="2:40" ht="47.45" customHeight="1" x14ac:dyDescent="0.25">
      <c r="B91" s="89">
        <v>4.0999999999999996</v>
      </c>
      <c r="C91" s="294" t="s">
        <v>361</v>
      </c>
      <c r="D91" s="295"/>
      <c r="E91" s="90"/>
      <c r="F91" s="139"/>
      <c r="G91" s="139"/>
      <c r="H91" s="139"/>
      <c r="I91" s="139"/>
      <c r="J91" s="158"/>
      <c r="K91" s="158"/>
      <c r="L91" s="158"/>
      <c r="M91" s="158"/>
      <c r="N91" s="158"/>
      <c r="O91" s="158"/>
      <c r="P91" s="158"/>
      <c r="Q91" s="158"/>
      <c r="R91" s="158"/>
      <c r="S91" s="158"/>
      <c r="T91" s="158"/>
      <c r="U91" s="158"/>
      <c r="V91" s="158"/>
      <c r="W91" s="158"/>
      <c r="X91" s="158"/>
      <c r="Y91" s="158"/>
      <c r="Z91" s="158"/>
      <c r="AA91" s="158"/>
      <c r="AB91" s="158"/>
      <c r="AC91" s="158"/>
      <c r="AD91" s="158"/>
      <c r="AE91" s="158"/>
      <c r="AF91" s="158"/>
      <c r="AG91" s="158"/>
      <c r="AH91" s="158"/>
      <c r="AI91" s="158"/>
      <c r="AJ91" s="158"/>
      <c r="AK91" s="158"/>
      <c r="AL91" s="159"/>
      <c r="AM91" s="69"/>
      <c r="AN91" s="69"/>
    </row>
    <row r="92" spans="2:40" ht="31.9" customHeight="1" x14ac:dyDescent="0.25">
      <c r="B92" s="96"/>
      <c r="C92" s="97" t="s">
        <v>78</v>
      </c>
      <c r="D92" s="141"/>
      <c r="E92" s="141"/>
      <c r="F92" s="142"/>
      <c r="G92" s="142"/>
      <c r="H92" s="142"/>
      <c r="I92" s="142"/>
      <c r="J92" s="130"/>
      <c r="K92" s="130"/>
      <c r="L92" s="130"/>
      <c r="M92" s="130"/>
      <c r="N92" s="130"/>
      <c r="O92" s="130"/>
      <c r="P92" s="130"/>
      <c r="Q92" s="130"/>
      <c r="R92" s="130"/>
      <c r="S92" s="130"/>
      <c r="T92" s="130"/>
      <c r="U92" s="130"/>
      <c r="V92" s="130"/>
      <c r="W92" s="130"/>
      <c r="X92" s="130"/>
      <c r="Y92" s="130"/>
      <c r="Z92" s="130"/>
      <c r="AA92" s="130"/>
      <c r="AB92" s="130"/>
      <c r="AC92" s="130"/>
      <c r="AD92" s="130"/>
      <c r="AE92" s="130"/>
      <c r="AF92" s="130"/>
      <c r="AG92" s="130"/>
      <c r="AH92" s="130"/>
      <c r="AI92" s="130"/>
      <c r="AJ92" s="130"/>
      <c r="AK92" s="130"/>
      <c r="AL92" s="196"/>
      <c r="AM92" s="69"/>
      <c r="AN92" s="69"/>
    </row>
    <row r="93" spans="2:40" ht="49.15" customHeight="1" x14ac:dyDescent="0.25">
      <c r="B93" s="149" t="s">
        <v>19</v>
      </c>
      <c r="C93" s="282" t="s">
        <v>411</v>
      </c>
      <c r="D93" s="150"/>
      <c r="E93" s="103" t="s">
        <v>169</v>
      </c>
      <c r="F93" s="131" t="s">
        <v>287</v>
      </c>
      <c r="G93" s="56" t="s">
        <v>286</v>
      </c>
      <c r="H93" s="205">
        <v>2023</v>
      </c>
      <c r="I93" s="205">
        <v>2026</v>
      </c>
      <c r="J93" s="10">
        <v>0</v>
      </c>
      <c r="K93" s="10">
        <f>'[1]Summary for IPSIS'!$J$91</f>
        <v>0</v>
      </c>
      <c r="L93" s="130">
        <f>SUM(J93:K93)</f>
        <v>0</v>
      </c>
      <c r="M93" s="10">
        <v>1301974.6499999999</v>
      </c>
      <c r="N93" s="10">
        <f>'[1]Summary for IPSIS'!$V$91</f>
        <v>0</v>
      </c>
      <c r="O93" s="130">
        <f>SUM(M93:N93)</f>
        <v>1301974.6499999999</v>
      </c>
      <c r="P93" s="130">
        <v>1301974.6499999999</v>
      </c>
      <c r="Q93" s="130">
        <f>'[1]Summary for IPSIS'!$AH$91</f>
        <v>0</v>
      </c>
      <c r="R93" s="130">
        <f>SUM(P93:Q93)</f>
        <v>1301974.6499999999</v>
      </c>
      <c r="S93" s="130">
        <v>512323.5</v>
      </c>
      <c r="T93" s="130">
        <f>'[1]Summary for IPSIS'!$AT$91</f>
        <v>0</v>
      </c>
      <c r="U93" s="130">
        <f>SUM(S93:T93)</f>
        <v>512323.5</v>
      </c>
      <c r="V93" s="130">
        <v>508723.5</v>
      </c>
      <c r="W93" s="130">
        <f>'[1]Summary for IPSIS'!$BF$91</f>
        <v>0</v>
      </c>
      <c r="X93" s="130">
        <f>SUM(V93:W93)</f>
        <v>508723.5</v>
      </c>
      <c r="Y93" s="130">
        <f>J93+M93+P93+S93+V93</f>
        <v>3624996.3</v>
      </c>
      <c r="Z93" s="130">
        <f>K93+N93+Q93+T93+W93</f>
        <v>0</v>
      </c>
      <c r="AA93" s="130">
        <f>SUM(Y93:Z93)</f>
        <v>3624996.3</v>
      </c>
      <c r="AB93" s="130">
        <v>2147949.2999999998</v>
      </c>
      <c r="AC93" s="130">
        <f>0</f>
        <v>0</v>
      </c>
      <c r="AD93" s="130">
        <f>SUM(AB93:AC93)</f>
        <v>2147949.2999999998</v>
      </c>
      <c r="AE93" s="130">
        <f>0</f>
        <v>0</v>
      </c>
      <c r="AF93" s="130">
        <f>0</f>
        <v>0</v>
      </c>
      <c r="AG93" s="130"/>
      <c r="AH93" s="130">
        <f>AE93+AF93</f>
        <v>0</v>
      </c>
      <c r="AI93" s="130">
        <v>1021047</v>
      </c>
      <c r="AJ93" s="130">
        <f>0</f>
        <v>0</v>
      </c>
      <c r="AK93" s="130">
        <f>SUM(AI93:AJ93)</f>
        <v>1021047</v>
      </c>
      <c r="AL93" s="106">
        <f t="shared" ref="AL93:AL96" si="111">SUM(AK93+AH93+AD93)-AA93</f>
        <v>-456000</v>
      </c>
      <c r="AM93" s="69"/>
      <c r="AN93" s="69"/>
    </row>
    <row r="94" spans="2:40" ht="102" customHeight="1" x14ac:dyDescent="0.25">
      <c r="B94" s="149" t="s">
        <v>21</v>
      </c>
      <c r="C94" s="101" t="s">
        <v>362</v>
      </c>
      <c r="D94" s="150"/>
      <c r="E94" s="111" t="s">
        <v>265</v>
      </c>
      <c r="F94" s="204" t="s">
        <v>289</v>
      </c>
      <c r="G94" s="56" t="s">
        <v>288</v>
      </c>
      <c r="H94" s="205">
        <v>2022</v>
      </c>
      <c r="I94" s="205">
        <v>2026</v>
      </c>
      <c r="J94" s="10">
        <v>0</v>
      </c>
      <c r="K94" s="10">
        <f>'[1]Summary for IPSIS'!$J$92</f>
        <v>0</v>
      </c>
      <c r="L94" s="130">
        <f t="shared" ref="L94:L96" si="112">SUM(J94:K94)</f>
        <v>0</v>
      </c>
      <c r="M94" s="10">
        <v>2405630.4000000004</v>
      </c>
      <c r="N94" s="10">
        <f>'[1]Summary for IPSIS'!$V$92</f>
        <v>0</v>
      </c>
      <c r="O94" s="130">
        <f t="shared" ref="O94:O96" si="113">SUM(M94:N94)</f>
        <v>2405630.4000000004</v>
      </c>
      <c r="P94" s="130">
        <v>2405630.4000000004</v>
      </c>
      <c r="Q94" s="130">
        <f>'[1]Summary for IPSIS'!$AH$92</f>
        <v>0</v>
      </c>
      <c r="R94" s="130">
        <f t="shared" ref="R94:R96" si="114">SUM(P94:Q94)</f>
        <v>2405630.4000000004</v>
      </c>
      <c r="S94" s="130">
        <v>2405630.4000000004</v>
      </c>
      <c r="T94" s="130">
        <f>'[1]Summary for IPSIS'!$AT$92</f>
        <v>0</v>
      </c>
      <c r="U94" s="130">
        <f t="shared" ref="U94:U96" si="115">SUM(S94:T94)</f>
        <v>2405630.4000000004</v>
      </c>
      <c r="V94" s="130">
        <v>2405630.4000000004</v>
      </c>
      <c r="W94" s="130">
        <f>'[1]Summary for IPSIS'!$BF$92</f>
        <v>0</v>
      </c>
      <c r="X94" s="130">
        <f t="shared" ref="X94:X96" si="116">SUM(V94:W94)</f>
        <v>2405630.4000000004</v>
      </c>
      <c r="Y94" s="130">
        <f t="shared" ref="Y94:Y96" si="117">J94+M94+P94+S94+V94</f>
        <v>9622521.6000000015</v>
      </c>
      <c r="Z94" s="130">
        <f t="shared" ref="Z94:Z96" si="118">K94+N94+Q94+T94+W94</f>
        <v>0</v>
      </c>
      <c r="AA94" s="130">
        <f t="shared" ref="AA94:AA96" si="119">SUM(Y94:Z94)</f>
        <v>9622521.6000000015</v>
      </c>
      <c r="AB94" s="130">
        <v>3899260.8</v>
      </c>
      <c r="AC94" s="130">
        <f>0</f>
        <v>0</v>
      </c>
      <c r="AD94" s="130">
        <f t="shared" ref="AD94:AD96" si="120">SUM(AB94:AC94)</f>
        <v>3899260.8</v>
      </c>
      <c r="AE94" s="130">
        <v>0</v>
      </c>
      <c r="AF94" s="130">
        <f>0</f>
        <v>0</v>
      </c>
      <c r="AG94" s="130"/>
      <c r="AH94" s="130">
        <f t="shared" ref="AH94:AH96" si="121">AE94+AF94</f>
        <v>0</v>
      </c>
      <c r="AI94" s="130">
        <v>3899260.8</v>
      </c>
      <c r="AJ94" s="130">
        <f>0</f>
        <v>0</v>
      </c>
      <c r="AK94" s="130">
        <f t="shared" ref="AK94:AK96" si="122">SUM(AI94:AJ94)</f>
        <v>3899260.8</v>
      </c>
      <c r="AL94" s="106">
        <f t="shared" si="111"/>
        <v>-1824000.0000000019</v>
      </c>
      <c r="AM94" s="69"/>
      <c r="AN94" s="69"/>
    </row>
    <row r="95" spans="2:40" ht="126" customHeight="1" x14ac:dyDescent="0.25">
      <c r="B95" s="149" t="s">
        <v>32</v>
      </c>
      <c r="C95" s="101" t="s">
        <v>363</v>
      </c>
      <c r="D95" s="150"/>
      <c r="E95" s="103"/>
      <c r="F95" s="56" t="s">
        <v>305</v>
      </c>
      <c r="G95" s="56" t="s">
        <v>306</v>
      </c>
      <c r="H95" s="205">
        <v>2022</v>
      </c>
      <c r="I95" s="205">
        <v>2026</v>
      </c>
      <c r="J95" s="10">
        <v>3306000</v>
      </c>
      <c r="K95" s="10">
        <f>'[1]Summary for IPSIS'!$J$93</f>
        <v>0</v>
      </c>
      <c r="L95" s="130">
        <f t="shared" si="112"/>
        <v>3306000</v>
      </c>
      <c r="M95" s="10">
        <v>3306000</v>
      </c>
      <c r="N95" s="10">
        <f>'[1]Summary for IPSIS'!$V$93</f>
        <v>0</v>
      </c>
      <c r="O95" s="130">
        <f t="shared" si="113"/>
        <v>3306000</v>
      </c>
      <c r="P95" s="130">
        <v>3306000</v>
      </c>
      <c r="Q95" s="130">
        <f>'[1]Summary for IPSIS'!$AH$93</f>
        <v>0</v>
      </c>
      <c r="R95" s="130">
        <f t="shared" si="114"/>
        <v>3306000</v>
      </c>
      <c r="S95" s="130">
        <v>3306000</v>
      </c>
      <c r="T95" s="130">
        <f>'[1]Summary for IPSIS'!$AT$93</f>
        <v>0</v>
      </c>
      <c r="U95" s="130">
        <f t="shared" si="115"/>
        <v>3306000</v>
      </c>
      <c r="V95" s="130">
        <v>3306000</v>
      </c>
      <c r="W95" s="130">
        <f>'[1]Summary for IPSIS'!$BF$93</f>
        <v>0</v>
      </c>
      <c r="X95" s="130">
        <f t="shared" si="116"/>
        <v>3306000</v>
      </c>
      <c r="Y95" s="130">
        <f t="shared" si="117"/>
        <v>16530000</v>
      </c>
      <c r="Z95" s="130">
        <f t="shared" si="118"/>
        <v>0</v>
      </c>
      <c r="AA95" s="130">
        <f t="shared" si="119"/>
        <v>16530000</v>
      </c>
      <c r="AB95" s="130">
        <v>0</v>
      </c>
      <c r="AC95" s="130">
        <f>0</f>
        <v>0</v>
      </c>
      <c r="AD95" s="130">
        <f t="shared" si="120"/>
        <v>0</v>
      </c>
      <c r="AE95" s="130">
        <f>0</f>
        <v>0</v>
      </c>
      <c r="AF95" s="130">
        <f>0</f>
        <v>0</v>
      </c>
      <c r="AG95" s="130"/>
      <c r="AH95" s="130">
        <f t="shared" si="121"/>
        <v>0</v>
      </c>
      <c r="AI95" s="130">
        <v>0</v>
      </c>
      <c r="AJ95" s="130">
        <f>0</f>
        <v>0</v>
      </c>
      <c r="AK95" s="130">
        <f t="shared" si="122"/>
        <v>0</v>
      </c>
      <c r="AL95" s="106">
        <f t="shared" si="111"/>
        <v>-16530000</v>
      </c>
      <c r="AM95" s="69"/>
      <c r="AN95" s="69"/>
    </row>
    <row r="96" spans="2:40" ht="65.25" customHeight="1" thickBot="1" x14ac:dyDescent="0.3">
      <c r="B96" s="212" t="s">
        <v>33</v>
      </c>
      <c r="C96" s="213" t="s">
        <v>364</v>
      </c>
      <c r="D96" s="214"/>
      <c r="E96" s="103" t="s">
        <v>170</v>
      </c>
      <c r="F96" s="204" t="s">
        <v>290</v>
      </c>
      <c r="G96" s="56" t="s">
        <v>390</v>
      </c>
      <c r="H96" s="205">
        <v>2022</v>
      </c>
      <c r="I96" s="205">
        <v>2026</v>
      </c>
      <c r="J96" s="215">
        <v>1920000</v>
      </c>
      <c r="K96" s="215">
        <v>0</v>
      </c>
      <c r="L96" s="130">
        <f t="shared" si="112"/>
        <v>1920000</v>
      </c>
      <c r="M96" s="215">
        <v>2369110.7999999998</v>
      </c>
      <c r="N96" s="215">
        <v>0</v>
      </c>
      <c r="O96" s="130">
        <f t="shared" si="113"/>
        <v>2369110.7999999998</v>
      </c>
      <c r="P96" s="156">
        <v>2369110.7999999998</v>
      </c>
      <c r="Q96" s="156">
        <v>0</v>
      </c>
      <c r="R96" s="130">
        <f t="shared" si="114"/>
        <v>2369110.7999999998</v>
      </c>
      <c r="S96" s="156">
        <v>2369110.7999999998</v>
      </c>
      <c r="T96" s="156">
        <v>0</v>
      </c>
      <c r="U96" s="130">
        <f t="shared" si="115"/>
        <v>2369110.7999999998</v>
      </c>
      <c r="V96" s="156">
        <v>2369110.7999999998</v>
      </c>
      <c r="W96" s="156">
        <v>0</v>
      </c>
      <c r="X96" s="130">
        <f t="shared" si="116"/>
        <v>2369110.7999999998</v>
      </c>
      <c r="Y96" s="130">
        <f t="shared" si="117"/>
        <v>11396443.199999999</v>
      </c>
      <c r="Z96" s="130">
        <f t="shared" si="118"/>
        <v>0</v>
      </c>
      <c r="AA96" s="130">
        <f t="shared" si="119"/>
        <v>11396443.199999999</v>
      </c>
      <c r="AB96" s="156">
        <v>6658221.5999999996</v>
      </c>
      <c r="AC96" s="156">
        <v>0</v>
      </c>
      <c r="AD96" s="130">
        <f t="shared" si="120"/>
        <v>6658221.5999999996</v>
      </c>
      <c r="AE96" s="156">
        <v>0</v>
      </c>
      <c r="AF96" s="156">
        <v>0</v>
      </c>
      <c r="AG96" s="156"/>
      <c r="AH96" s="130">
        <f t="shared" si="121"/>
        <v>0</v>
      </c>
      <c r="AI96" s="156">
        <v>4738221.5999999996</v>
      </c>
      <c r="AJ96" s="156">
        <v>0</v>
      </c>
      <c r="AK96" s="130">
        <f t="shared" si="122"/>
        <v>4738221.5999999996</v>
      </c>
      <c r="AL96" s="106">
        <f t="shared" si="111"/>
        <v>0</v>
      </c>
      <c r="AM96" s="69"/>
      <c r="AN96" s="69"/>
    </row>
    <row r="97" spans="2:40" s="5" customFormat="1" ht="22.9" customHeight="1" thickBot="1" x14ac:dyDescent="0.25">
      <c r="B97" s="123"/>
      <c r="C97" s="124" t="s">
        <v>34</v>
      </c>
      <c r="D97" s="125"/>
      <c r="E97" s="183"/>
      <c r="F97" s="133"/>
      <c r="G97" s="133"/>
      <c r="H97" s="133"/>
      <c r="I97" s="133"/>
      <c r="J97" s="127">
        <f>SUM(J93:J96)</f>
        <v>5226000</v>
      </c>
      <c r="K97" s="127">
        <f t="shared" ref="K97:AL97" si="123">SUM(K93:K96)</f>
        <v>0</v>
      </c>
      <c r="L97" s="127">
        <f t="shared" si="123"/>
        <v>5226000</v>
      </c>
      <c r="M97" s="127">
        <f t="shared" si="123"/>
        <v>9382715.8500000015</v>
      </c>
      <c r="N97" s="127">
        <f t="shared" si="123"/>
        <v>0</v>
      </c>
      <c r="O97" s="127">
        <f t="shared" si="123"/>
        <v>9382715.8500000015</v>
      </c>
      <c r="P97" s="127">
        <f t="shared" si="123"/>
        <v>9382715.8500000015</v>
      </c>
      <c r="Q97" s="127">
        <f t="shared" si="123"/>
        <v>0</v>
      </c>
      <c r="R97" s="127">
        <f t="shared" si="123"/>
        <v>9382715.8500000015</v>
      </c>
      <c r="S97" s="127">
        <f t="shared" si="123"/>
        <v>8593064.6999999993</v>
      </c>
      <c r="T97" s="127">
        <f t="shared" si="123"/>
        <v>0</v>
      </c>
      <c r="U97" s="127">
        <f t="shared" si="123"/>
        <v>8593064.6999999993</v>
      </c>
      <c r="V97" s="127">
        <f t="shared" si="123"/>
        <v>8589464.6999999993</v>
      </c>
      <c r="W97" s="127">
        <f t="shared" si="123"/>
        <v>0</v>
      </c>
      <c r="X97" s="127">
        <f t="shared" si="123"/>
        <v>8589464.6999999993</v>
      </c>
      <c r="Y97" s="127">
        <f t="shared" si="123"/>
        <v>41173961.100000001</v>
      </c>
      <c r="Z97" s="127">
        <f t="shared" si="123"/>
        <v>0</v>
      </c>
      <c r="AA97" s="127">
        <f t="shared" si="123"/>
        <v>41173961.100000001</v>
      </c>
      <c r="AB97" s="127">
        <f t="shared" si="123"/>
        <v>12705431.699999999</v>
      </c>
      <c r="AC97" s="127">
        <f t="shared" si="123"/>
        <v>0</v>
      </c>
      <c r="AD97" s="127">
        <f t="shared" si="123"/>
        <v>12705431.699999999</v>
      </c>
      <c r="AE97" s="127">
        <f t="shared" si="123"/>
        <v>0</v>
      </c>
      <c r="AF97" s="127">
        <f t="shared" si="123"/>
        <v>0</v>
      </c>
      <c r="AG97" s="127">
        <f t="shared" si="123"/>
        <v>0</v>
      </c>
      <c r="AH97" s="127">
        <f t="shared" si="123"/>
        <v>0</v>
      </c>
      <c r="AI97" s="127">
        <f t="shared" si="123"/>
        <v>9658529.3999999985</v>
      </c>
      <c r="AJ97" s="127">
        <f t="shared" si="123"/>
        <v>0</v>
      </c>
      <c r="AK97" s="127">
        <f t="shared" si="123"/>
        <v>9658529.3999999985</v>
      </c>
      <c r="AL97" s="216">
        <f t="shared" si="123"/>
        <v>-18810000</v>
      </c>
      <c r="AM97" s="70"/>
      <c r="AN97" s="70"/>
    </row>
    <row r="98" spans="2:40" ht="64.5" customHeight="1" x14ac:dyDescent="0.25">
      <c r="B98" s="89">
        <v>4.2</v>
      </c>
      <c r="C98" s="294" t="s">
        <v>365</v>
      </c>
      <c r="D98" s="295"/>
      <c r="E98" s="90"/>
      <c r="F98" s="139"/>
      <c r="G98" s="139"/>
      <c r="H98" s="139"/>
      <c r="I98" s="139"/>
      <c r="J98" s="158"/>
      <c r="K98" s="158"/>
      <c r="L98" s="158"/>
      <c r="M98" s="158"/>
      <c r="N98" s="158"/>
      <c r="O98" s="158"/>
      <c r="P98" s="158"/>
      <c r="Q98" s="158"/>
      <c r="R98" s="158"/>
      <c r="S98" s="158"/>
      <c r="T98" s="158"/>
      <c r="U98" s="158"/>
      <c r="V98" s="158"/>
      <c r="W98" s="158"/>
      <c r="X98" s="158"/>
      <c r="Y98" s="158"/>
      <c r="Z98" s="158"/>
      <c r="AA98" s="158"/>
      <c r="AB98" s="158"/>
      <c r="AC98" s="158"/>
      <c r="AD98" s="158"/>
      <c r="AE98" s="158"/>
      <c r="AF98" s="158"/>
      <c r="AG98" s="158"/>
      <c r="AH98" s="158"/>
      <c r="AI98" s="158"/>
      <c r="AJ98" s="158"/>
      <c r="AK98" s="158"/>
      <c r="AL98" s="159"/>
      <c r="AM98" s="69"/>
      <c r="AN98" s="69"/>
    </row>
    <row r="99" spans="2:40" ht="24.75" customHeight="1" x14ac:dyDescent="0.25">
      <c r="B99" s="96"/>
      <c r="C99" s="97" t="s">
        <v>78</v>
      </c>
      <c r="D99" s="141"/>
      <c r="E99" s="141"/>
      <c r="F99" s="142"/>
      <c r="G99" s="142"/>
      <c r="H99" s="142"/>
      <c r="I99" s="142"/>
      <c r="J99" s="130"/>
      <c r="K99" s="130"/>
      <c r="L99" s="130"/>
      <c r="M99" s="130"/>
      <c r="N99" s="130"/>
      <c r="O99" s="130"/>
      <c r="P99" s="130"/>
      <c r="Q99" s="130"/>
      <c r="R99" s="130"/>
      <c r="S99" s="130"/>
      <c r="T99" s="130"/>
      <c r="U99" s="130"/>
      <c r="V99" s="130"/>
      <c r="W99" s="130"/>
      <c r="X99" s="130"/>
      <c r="Y99" s="130"/>
      <c r="Z99" s="130"/>
      <c r="AA99" s="130"/>
      <c r="AB99" s="130"/>
      <c r="AC99" s="130"/>
      <c r="AD99" s="130"/>
      <c r="AE99" s="130"/>
      <c r="AF99" s="130"/>
      <c r="AG99" s="130"/>
      <c r="AH99" s="130"/>
      <c r="AI99" s="130"/>
      <c r="AJ99" s="130"/>
      <c r="AK99" s="130"/>
      <c r="AL99" s="196"/>
      <c r="AM99" s="69"/>
      <c r="AN99" s="69"/>
    </row>
    <row r="100" spans="2:40" ht="27.75" hidden="1" customHeight="1" x14ac:dyDescent="0.25">
      <c r="B100" s="149"/>
      <c r="C100" s="101"/>
      <c r="D100" s="150"/>
      <c r="E100" s="103"/>
      <c r="F100" s="204"/>
      <c r="G100" s="56"/>
      <c r="H100" s="205"/>
      <c r="I100" s="205"/>
      <c r="J100" s="10"/>
      <c r="K100" s="10"/>
      <c r="L100" s="130"/>
      <c r="M100" s="10"/>
      <c r="N100" s="10"/>
      <c r="O100" s="130"/>
      <c r="P100" s="130"/>
      <c r="Q100" s="130"/>
      <c r="R100" s="130"/>
      <c r="S100" s="130"/>
      <c r="T100" s="130"/>
      <c r="U100" s="130"/>
      <c r="V100" s="130"/>
      <c r="W100" s="130"/>
      <c r="X100" s="130"/>
      <c r="Y100" s="130"/>
      <c r="Z100" s="130"/>
      <c r="AA100" s="130"/>
      <c r="AB100" s="130"/>
      <c r="AC100" s="130"/>
      <c r="AD100" s="130"/>
      <c r="AE100" s="130"/>
      <c r="AF100" s="130"/>
      <c r="AG100" s="130"/>
      <c r="AH100" s="130"/>
      <c r="AI100" s="130"/>
      <c r="AJ100" s="130"/>
      <c r="AK100" s="130"/>
      <c r="AL100" s="106"/>
      <c r="AM100" s="17"/>
    </row>
    <row r="101" spans="2:40" ht="68.25" customHeight="1" x14ac:dyDescent="0.25">
      <c r="B101" s="149" t="s">
        <v>23</v>
      </c>
      <c r="C101" s="217" t="s">
        <v>366</v>
      </c>
      <c r="D101" s="150"/>
      <c r="E101" s="103" t="s">
        <v>116</v>
      </c>
      <c r="F101" s="204" t="s">
        <v>165</v>
      </c>
      <c r="G101" s="56" t="s">
        <v>291</v>
      </c>
      <c r="H101" s="205">
        <v>2023</v>
      </c>
      <c r="I101" s="205">
        <v>2024</v>
      </c>
      <c r="J101" s="10">
        <v>0</v>
      </c>
      <c r="K101" s="10">
        <f>'[1]Summary for IPSIS'!$J$103</f>
        <v>0</v>
      </c>
      <c r="L101" s="130">
        <f t="shared" ref="L101:L103" si="124">SUM(J101:K101)</f>
        <v>0</v>
      </c>
      <c r="M101" s="10">
        <v>392578.8</v>
      </c>
      <c r="N101" s="10">
        <f>'[1]Summary for IPSIS'!$V$103</f>
        <v>0</v>
      </c>
      <c r="O101" s="130">
        <f t="shared" ref="O101:O103" si="125">SUM(M101:N101)</f>
        <v>392578.8</v>
      </c>
      <c r="P101" s="130">
        <v>0</v>
      </c>
      <c r="Q101" s="130">
        <f>'[1]Summary for IPSIS'!$AH$103</f>
        <v>0</v>
      </c>
      <c r="R101" s="130">
        <f t="shared" ref="R101:R103" si="126">SUM(P101:Q101)</f>
        <v>0</v>
      </c>
      <c r="S101" s="130">
        <v>0</v>
      </c>
      <c r="T101" s="130">
        <f>'[1]Summary for IPSIS'!$AT$103</f>
        <v>0</v>
      </c>
      <c r="U101" s="130">
        <f t="shared" ref="U101:U103" si="127">SUM(S101:T101)</f>
        <v>0</v>
      </c>
      <c r="V101" s="130">
        <v>0</v>
      </c>
      <c r="W101" s="130">
        <f>'[1]Summary for IPSIS'!$BF$103</f>
        <v>0</v>
      </c>
      <c r="X101" s="130">
        <f t="shared" ref="X101:X103" si="128">SUM(V101:W101)</f>
        <v>0</v>
      </c>
      <c r="Y101" s="130">
        <f t="shared" ref="Y101:Y103" si="129">J101+M101+P101+S101+V101</f>
        <v>392578.8</v>
      </c>
      <c r="Z101" s="130">
        <f t="shared" ref="Z101:Z103" si="130">K101+N101+Q101+T101+W101</f>
        <v>0</v>
      </c>
      <c r="AA101" s="130">
        <f t="shared" ref="AA101:AA103" si="131">SUM(Y101:Z101)</f>
        <v>392578.8</v>
      </c>
      <c r="AB101" s="130">
        <v>392578.8</v>
      </c>
      <c r="AC101" s="130">
        <f>0</f>
        <v>0</v>
      </c>
      <c r="AD101" s="130">
        <f t="shared" ref="AD101:AD103" si="132">SUM(AB101:AC101)</f>
        <v>392578.8</v>
      </c>
      <c r="AE101" s="130">
        <f>0</f>
        <v>0</v>
      </c>
      <c r="AF101" s="130">
        <f>0</f>
        <v>0</v>
      </c>
      <c r="AG101" s="130"/>
      <c r="AH101" s="130">
        <f t="shared" ref="AH101:AH103" si="133">SUM(AE101:AG101)</f>
        <v>0</v>
      </c>
      <c r="AI101" s="130">
        <v>0</v>
      </c>
      <c r="AJ101" s="130">
        <f>0</f>
        <v>0</v>
      </c>
      <c r="AK101" s="130">
        <f t="shared" ref="AK101:AK103" si="134">SUM(AI101:AJ101)</f>
        <v>0</v>
      </c>
      <c r="AL101" s="106">
        <f t="shared" ref="AL101:AL103" si="135">SUM(AK101+AH101+AD101)-AA101</f>
        <v>0</v>
      </c>
    </row>
    <row r="102" spans="2:40" ht="51" customHeight="1" x14ac:dyDescent="0.25">
      <c r="B102" s="149" t="s">
        <v>20</v>
      </c>
      <c r="C102" s="101" t="s">
        <v>367</v>
      </c>
      <c r="D102" s="150"/>
      <c r="E102" s="103" t="s">
        <v>154</v>
      </c>
      <c r="F102" s="204" t="s">
        <v>154</v>
      </c>
      <c r="G102" s="56"/>
      <c r="H102" s="205">
        <v>2023</v>
      </c>
      <c r="I102" s="205">
        <v>2023</v>
      </c>
      <c r="J102" s="10">
        <v>0</v>
      </c>
      <c r="K102" s="10">
        <f>'[1]Summary for IPSIS'!$J$104</f>
        <v>0</v>
      </c>
      <c r="L102" s="130">
        <f t="shared" si="124"/>
        <v>0</v>
      </c>
      <c r="M102" s="10">
        <v>196289.4</v>
      </c>
      <c r="N102" s="10">
        <f>'[1]Summary for IPSIS'!$V$104</f>
        <v>0</v>
      </c>
      <c r="O102" s="130">
        <f t="shared" si="125"/>
        <v>196289.4</v>
      </c>
      <c r="P102" s="130">
        <v>0</v>
      </c>
      <c r="Q102" s="130">
        <f>'[1]Summary for IPSIS'!$AH$104</f>
        <v>0</v>
      </c>
      <c r="R102" s="130">
        <f t="shared" si="126"/>
        <v>0</v>
      </c>
      <c r="S102" s="130">
        <v>0</v>
      </c>
      <c r="T102" s="130">
        <f>'[1]Summary for IPSIS'!$AT$104</f>
        <v>0</v>
      </c>
      <c r="U102" s="130">
        <f t="shared" si="127"/>
        <v>0</v>
      </c>
      <c r="V102" s="130">
        <v>0</v>
      </c>
      <c r="W102" s="130">
        <f>'[1]Summary for IPSIS'!$BF$104</f>
        <v>0</v>
      </c>
      <c r="X102" s="130">
        <f t="shared" si="128"/>
        <v>0</v>
      </c>
      <c r="Y102" s="130">
        <f t="shared" si="129"/>
        <v>196289.4</v>
      </c>
      <c r="Z102" s="130">
        <f t="shared" si="130"/>
        <v>0</v>
      </c>
      <c r="AA102" s="130">
        <f t="shared" si="131"/>
        <v>196289.4</v>
      </c>
      <c r="AB102" s="130">
        <v>196289.4</v>
      </c>
      <c r="AC102" s="130">
        <f>0</f>
        <v>0</v>
      </c>
      <c r="AD102" s="130">
        <f t="shared" si="132"/>
        <v>196289.4</v>
      </c>
      <c r="AE102" s="130">
        <f>0</f>
        <v>0</v>
      </c>
      <c r="AF102" s="130">
        <f>0</f>
        <v>0</v>
      </c>
      <c r="AG102" s="130"/>
      <c r="AH102" s="130">
        <f t="shared" si="133"/>
        <v>0</v>
      </c>
      <c r="AI102" s="130">
        <v>0</v>
      </c>
      <c r="AJ102" s="130">
        <f>0</f>
        <v>0</v>
      </c>
      <c r="AK102" s="130">
        <f t="shared" si="134"/>
        <v>0</v>
      </c>
      <c r="AL102" s="106">
        <f t="shared" si="135"/>
        <v>0</v>
      </c>
    </row>
    <row r="103" spans="2:40" ht="63.75" customHeight="1" thickBot="1" x14ac:dyDescent="0.3">
      <c r="B103" s="149" t="s">
        <v>22</v>
      </c>
      <c r="C103" s="101" t="s">
        <v>368</v>
      </c>
      <c r="D103" s="150"/>
      <c r="E103" s="103" t="s">
        <v>145</v>
      </c>
      <c r="F103" s="204" t="s">
        <v>171</v>
      </c>
      <c r="G103" s="56" t="s">
        <v>259</v>
      </c>
      <c r="H103" s="205">
        <v>2022</v>
      </c>
      <c r="I103" s="205">
        <v>2026</v>
      </c>
      <c r="J103" s="10">
        <v>4341371.0999999996</v>
      </c>
      <c r="K103" s="10">
        <f>'[1]Summary for IPSIS'!$J$105</f>
        <v>0</v>
      </c>
      <c r="L103" s="130">
        <f t="shared" si="124"/>
        <v>4341371.0999999996</v>
      </c>
      <c r="M103" s="10">
        <v>4341371.0999999996</v>
      </c>
      <c r="N103" s="10">
        <f>'[1]Summary for IPSIS'!$V$105</f>
        <v>0</v>
      </c>
      <c r="O103" s="130">
        <f t="shared" si="125"/>
        <v>4341371.0999999996</v>
      </c>
      <c r="P103" s="130">
        <v>4341371.0999999996</v>
      </c>
      <c r="Q103" s="130">
        <f>'[1]Summary for IPSIS'!$AH$105</f>
        <v>0</v>
      </c>
      <c r="R103" s="130">
        <f t="shared" si="126"/>
        <v>4341371.0999999996</v>
      </c>
      <c r="S103" s="130">
        <v>4341371.0999999996</v>
      </c>
      <c r="T103" s="130">
        <f>'[1]Summary for IPSIS'!$AT$105</f>
        <v>0</v>
      </c>
      <c r="U103" s="130">
        <f t="shared" si="127"/>
        <v>4341371.0999999996</v>
      </c>
      <c r="V103" s="130">
        <v>4341371.0999999996</v>
      </c>
      <c r="W103" s="130">
        <f>'[1]Summary for IPSIS'!$BF$105</f>
        <v>0</v>
      </c>
      <c r="X103" s="130">
        <f t="shared" si="128"/>
        <v>4341371.0999999996</v>
      </c>
      <c r="Y103" s="130">
        <f t="shared" si="129"/>
        <v>21706855.5</v>
      </c>
      <c r="Z103" s="130">
        <f t="shared" si="130"/>
        <v>0</v>
      </c>
      <c r="AA103" s="130">
        <f t="shared" si="131"/>
        <v>21706855.5</v>
      </c>
      <c r="AB103" s="130">
        <v>10972113.300000001</v>
      </c>
      <c r="AC103" s="130">
        <f>0</f>
        <v>0</v>
      </c>
      <c r="AD103" s="130">
        <f t="shared" si="132"/>
        <v>10972113.300000001</v>
      </c>
      <c r="AE103" s="130">
        <f>0</f>
        <v>0</v>
      </c>
      <c r="AF103" s="130">
        <f>0</f>
        <v>0</v>
      </c>
      <c r="AG103" s="130"/>
      <c r="AH103" s="130">
        <f t="shared" si="133"/>
        <v>0</v>
      </c>
      <c r="AI103" s="130">
        <v>7314742.2000000002</v>
      </c>
      <c r="AJ103" s="130">
        <f>0</f>
        <v>0</v>
      </c>
      <c r="AK103" s="130">
        <f t="shared" si="134"/>
        <v>7314742.2000000002</v>
      </c>
      <c r="AL103" s="106">
        <f t="shared" si="135"/>
        <v>-3420000</v>
      </c>
    </row>
    <row r="104" spans="2:40" s="5" customFormat="1" ht="22.9" customHeight="1" thickBot="1" x14ac:dyDescent="0.25">
      <c r="B104" s="123"/>
      <c r="C104" s="124" t="s">
        <v>35</v>
      </c>
      <c r="D104" s="125"/>
      <c r="E104" s="125"/>
      <c r="F104" s="126"/>
      <c r="G104" s="126"/>
      <c r="H104" s="126"/>
      <c r="I104" s="126"/>
      <c r="J104" s="127">
        <f t="shared" ref="J104:AF104" si="136">SUM(J100:J103)</f>
        <v>4341371.0999999996</v>
      </c>
      <c r="K104" s="127">
        <f t="shared" si="136"/>
        <v>0</v>
      </c>
      <c r="L104" s="127">
        <f t="shared" si="136"/>
        <v>4341371.0999999996</v>
      </c>
      <c r="M104" s="127">
        <f t="shared" si="136"/>
        <v>4930239.3</v>
      </c>
      <c r="N104" s="127">
        <f t="shared" si="136"/>
        <v>0</v>
      </c>
      <c r="O104" s="127">
        <f t="shared" si="136"/>
        <v>4930239.3</v>
      </c>
      <c r="P104" s="127">
        <f t="shared" si="136"/>
        <v>4341371.0999999996</v>
      </c>
      <c r="Q104" s="127">
        <f t="shared" si="136"/>
        <v>0</v>
      </c>
      <c r="R104" s="127">
        <f t="shared" si="136"/>
        <v>4341371.0999999996</v>
      </c>
      <c r="S104" s="127">
        <f t="shared" si="136"/>
        <v>4341371.0999999996</v>
      </c>
      <c r="T104" s="127">
        <f t="shared" si="136"/>
        <v>0</v>
      </c>
      <c r="U104" s="127">
        <f t="shared" si="136"/>
        <v>4341371.0999999996</v>
      </c>
      <c r="V104" s="127">
        <f t="shared" si="136"/>
        <v>4341371.0999999996</v>
      </c>
      <c r="W104" s="127">
        <f t="shared" si="136"/>
        <v>0</v>
      </c>
      <c r="X104" s="127">
        <f t="shared" si="136"/>
        <v>4341371.0999999996</v>
      </c>
      <c r="Y104" s="128">
        <f t="shared" si="136"/>
        <v>22295723.699999999</v>
      </c>
      <c r="Z104" s="128">
        <f t="shared" si="136"/>
        <v>0</v>
      </c>
      <c r="AA104" s="128">
        <f t="shared" si="136"/>
        <v>22295723.699999999</v>
      </c>
      <c r="AB104" s="127">
        <f t="shared" si="136"/>
        <v>11560981.5</v>
      </c>
      <c r="AC104" s="127">
        <f t="shared" si="136"/>
        <v>0</v>
      </c>
      <c r="AD104" s="127">
        <f t="shared" si="136"/>
        <v>11560981.5</v>
      </c>
      <c r="AE104" s="127">
        <f t="shared" si="136"/>
        <v>0</v>
      </c>
      <c r="AF104" s="127">
        <f t="shared" si="136"/>
        <v>0</v>
      </c>
      <c r="AG104" s="127"/>
      <c r="AH104" s="127">
        <f>SUM(AH100:AH103)</f>
        <v>0</v>
      </c>
      <c r="AI104" s="127">
        <f>SUM(AI100:AI103)</f>
        <v>7314742.2000000002</v>
      </c>
      <c r="AJ104" s="127">
        <f>SUM(AJ100:AJ103)</f>
        <v>0</v>
      </c>
      <c r="AK104" s="127">
        <f>SUM(AK100:AK103)</f>
        <v>7314742.2000000002</v>
      </c>
      <c r="AL104" s="129">
        <f>SUM(AL100:AL103)</f>
        <v>-3420000</v>
      </c>
    </row>
    <row r="105" spans="2:40" s="5" customFormat="1" ht="50.25" customHeight="1" thickBot="1" x14ac:dyDescent="0.25">
      <c r="B105" s="89">
        <v>4.3</v>
      </c>
      <c r="C105" s="327" t="s">
        <v>369</v>
      </c>
      <c r="D105" s="328"/>
      <c r="E105" s="188"/>
      <c r="F105" s="218"/>
      <c r="G105" s="218"/>
      <c r="H105" s="218"/>
      <c r="I105" s="218"/>
      <c r="J105" s="219"/>
      <c r="K105" s="219"/>
      <c r="L105" s="219"/>
      <c r="M105" s="219"/>
      <c r="N105" s="219"/>
      <c r="O105" s="219"/>
      <c r="P105" s="219"/>
      <c r="Q105" s="219"/>
      <c r="R105" s="219"/>
      <c r="S105" s="219"/>
      <c r="T105" s="219"/>
      <c r="U105" s="219"/>
      <c r="V105" s="219"/>
      <c r="W105" s="219"/>
      <c r="X105" s="219"/>
      <c r="Y105" s="219"/>
      <c r="Z105" s="219"/>
      <c r="AA105" s="219"/>
      <c r="AB105" s="219"/>
      <c r="AC105" s="219"/>
      <c r="AD105" s="219"/>
      <c r="AE105" s="219"/>
      <c r="AF105" s="219"/>
      <c r="AG105" s="219"/>
      <c r="AH105" s="219"/>
      <c r="AI105" s="219"/>
      <c r="AJ105" s="219"/>
      <c r="AK105" s="219"/>
      <c r="AL105" s="220"/>
    </row>
    <row r="106" spans="2:40" s="5" customFormat="1" ht="22.9" customHeight="1" thickBot="1" x14ac:dyDescent="0.25">
      <c r="B106" s="186"/>
      <c r="C106" s="221" t="s">
        <v>78</v>
      </c>
      <c r="D106" s="188"/>
      <c r="E106" s="188"/>
      <c r="F106" s="218"/>
      <c r="G106" s="218"/>
      <c r="H106" s="218"/>
      <c r="I106" s="218"/>
      <c r="J106" s="219"/>
      <c r="K106" s="219"/>
      <c r="L106" s="219"/>
      <c r="M106" s="219"/>
      <c r="N106" s="219"/>
      <c r="O106" s="219"/>
      <c r="P106" s="219"/>
      <c r="Q106" s="219"/>
      <c r="R106" s="219"/>
      <c r="S106" s="219"/>
      <c r="T106" s="219"/>
      <c r="U106" s="219"/>
      <c r="V106" s="219"/>
      <c r="W106" s="219"/>
      <c r="X106" s="219"/>
      <c r="Y106" s="219"/>
      <c r="Z106" s="219"/>
      <c r="AA106" s="219"/>
      <c r="AB106" s="219"/>
      <c r="AC106" s="219"/>
      <c r="AD106" s="219"/>
      <c r="AE106" s="219"/>
      <c r="AF106" s="219"/>
      <c r="AG106" s="219"/>
      <c r="AH106" s="219"/>
      <c r="AI106" s="219"/>
      <c r="AJ106" s="219"/>
      <c r="AK106" s="219"/>
      <c r="AL106" s="220"/>
    </row>
    <row r="107" spans="2:40" s="5" customFormat="1" ht="48" customHeight="1" thickBot="1" x14ac:dyDescent="0.25">
      <c r="B107" s="186" t="s">
        <v>122</v>
      </c>
      <c r="C107" s="187" t="s">
        <v>175</v>
      </c>
      <c r="D107" s="188"/>
      <c r="E107" s="222" t="s">
        <v>176</v>
      </c>
      <c r="F107" s="190" t="s">
        <v>177</v>
      </c>
      <c r="G107" s="190" t="s">
        <v>391</v>
      </c>
      <c r="H107" s="218">
        <v>2022</v>
      </c>
      <c r="I107" s="218">
        <v>2026</v>
      </c>
      <c r="J107" s="223">
        <v>5298622.3679999998</v>
      </c>
      <c r="K107" s="223">
        <f>'[1]Summary for IPSIS'!$J$111</f>
        <v>0</v>
      </c>
      <c r="L107" s="223">
        <f>SUM(J107:K107)</f>
        <v>5298622.3679999998</v>
      </c>
      <c r="M107" s="223">
        <v>2324000</v>
      </c>
      <c r="N107" s="223">
        <v>175338000</v>
      </c>
      <c r="O107" s="223">
        <f>SUM(M107:N107)</f>
        <v>177662000</v>
      </c>
      <c r="P107" s="223">
        <v>2324000</v>
      </c>
      <c r="Q107" s="223">
        <v>92162000</v>
      </c>
      <c r="R107" s="223">
        <f>SUM(P107:Q107)</f>
        <v>94486000</v>
      </c>
      <c r="S107" s="223">
        <v>2724000</v>
      </c>
      <c r="T107" s="223">
        <v>130000000</v>
      </c>
      <c r="U107" s="223">
        <f>SUM(S107:T107)</f>
        <v>132724000</v>
      </c>
      <c r="V107" s="223">
        <v>2724000</v>
      </c>
      <c r="W107" s="223">
        <v>2004700000</v>
      </c>
      <c r="X107" s="223">
        <f>SUM(V107:W107)</f>
        <v>2007424000</v>
      </c>
      <c r="Y107" s="223">
        <f>J107+M107+P107+S107+V107</f>
        <v>15394622.368000001</v>
      </c>
      <c r="Z107" s="223">
        <f>K107+N107+Q107+T107+W107</f>
        <v>2402200000</v>
      </c>
      <c r="AA107" s="223">
        <f>SUM(Y107:Z107)</f>
        <v>2417594622.368</v>
      </c>
      <c r="AB107" s="223">
        <v>1962894</v>
      </c>
      <c r="AC107" s="223">
        <v>267500000</v>
      </c>
      <c r="AD107" s="223">
        <f>SUM(AB107:AC107)</f>
        <v>269462894</v>
      </c>
      <c r="AE107" s="223">
        <f>0</f>
        <v>0</v>
      </c>
      <c r="AF107" s="223">
        <f>0</f>
        <v>0</v>
      </c>
      <c r="AG107" s="223"/>
      <c r="AH107" s="223">
        <f>AE107+AF107</f>
        <v>0</v>
      </c>
      <c r="AI107" s="223">
        <v>0</v>
      </c>
      <c r="AJ107" s="223">
        <v>2134700000</v>
      </c>
      <c r="AK107" s="223">
        <f>SUM(AI107:AJ107)</f>
        <v>2134700000</v>
      </c>
      <c r="AL107" s="230">
        <f t="shared" ref="AL107:AL113" si="137">SUM(AK107+AH107+AD107)-AA107</f>
        <v>-13431728.368000031</v>
      </c>
      <c r="AM107" s="85"/>
      <c r="AN107" s="46">
        <f>AB107-AC107</f>
        <v>-265537106</v>
      </c>
    </row>
    <row r="108" spans="2:40" s="5" customFormat="1" ht="52.5" customHeight="1" thickBot="1" x14ac:dyDescent="0.25">
      <c r="B108" s="186" t="s">
        <v>123</v>
      </c>
      <c r="C108" s="187" t="s">
        <v>370</v>
      </c>
      <c r="D108" s="188"/>
      <c r="E108" s="222" t="s">
        <v>178</v>
      </c>
      <c r="F108" s="190" t="s">
        <v>292</v>
      </c>
      <c r="G108" s="190" t="s">
        <v>219</v>
      </c>
      <c r="H108" s="218">
        <v>2022</v>
      </c>
      <c r="I108" s="218">
        <v>2026</v>
      </c>
      <c r="J108" s="223">
        <v>2256000</v>
      </c>
      <c r="K108" s="223">
        <f>'[1]Summary for IPSIS'!$J$112</f>
        <v>0</v>
      </c>
      <c r="L108" s="223">
        <f t="shared" ref="L108:L113" si="138">SUM(J108:K108)</f>
        <v>2256000</v>
      </c>
      <c r="M108" s="223">
        <v>8088971.0879999995</v>
      </c>
      <c r="N108" s="223">
        <v>0</v>
      </c>
      <c r="O108" s="223">
        <f t="shared" ref="O108:O113" si="139">SUM(M108:N108)</f>
        <v>8088971.0879999995</v>
      </c>
      <c r="P108" s="223">
        <v>3096000</v>
      </c>
      <c r="Q108" s="223">
        <v>0</v>
      </c>
      <c r="R108" s="223">
        <f t="shared" ref="R108:R113" si="140">SUM(P108:Q108)</f>
        <v>3096000</v>
      </c>
      <c r="S108" s="223">
        <v>3096000</v>
      </c>
      <c r="T108" s="223">
        <v>0</v>
      </c>
      <c r="U108" s="223">
        <f t="shared" ref="U108:U113" si="141">SUM(S108:T108)</f>
        <v>3096000</v>
      </c>
      <c r="V108" s="223">
        <v>3096000</v>
      </c>
      <c r="W108" s="223">
        <v>0</v>
      </c>
      <c r="X108" s="223">
        <f t="shared" ref="X108:X113" si="142">SUM(V108:W108)</f>
        <v>3096000</v>
      </c>
      <c r="Y108" s="223">
        <f t="shared" ref="Y108:Y113" si="143">J108+M108+P108+S108+V108</f>
        <v>19632971.088</v>
      </c>
      <c r="Z108" s="223">
        <f t="shared" ref="Z108:Z113" si="144">K108+N108+Q108+T108+W108</f>
        <v>0</v>
      </c>
      <c r="AA108" s="223">
        <f t="shared" ref="AA108:AA113" si="145">SUM(Y108:Z108)</f>
        <v>19632971.088</v>
      </c>
      <c r="AB108" s="223">
        <v>3168971.0879999995</v>
      </c>
      <c r="AC108" s="223">
        <f>'[1]Summary for IPSIS'!$J$112+'[1]Summary for IPSIS'!$V$112+'[1]Summary for IPSIS'!$AH$112</f>
        <v>0</v>
      </c>
      <c r="AD108" s="223">
        <f t="shared" ref="AD108:AD113" si="146">SUM(AB108:AC108)</f>
        <v>3168971.0879999995</v>
      </c>
      <c r="AE108" s="223">
        <f>0</f>
        <v>0</v>
      </c>
      <c r="AF108" s="223">
        <f>0</f>
        <v>0</v>
      </c>
      <c r="AG108" s="223"/>
      <c r="AH108" s="223">
        <f t="shared" ref="AH108:AH113" si="147">AE108+AF108</f>
        <v>0</v>
      </c>
      <c r="AI108" s="223">
        <v>0</v>
      </c>
      <c r="AJ108" s="223">
        <f>0</f>
        <v>0</v>
      </c>
      <c r="AK108" s="223">
        <f t="shared" ref="AK108:AK113" si="148">SUM(AI108:AJ108)</f>
        <v>0</v>
      </c>
      <c r="AL108" s="224">
        <f t="shared" si="137"/>
        <v>-16464000</v>
      </c>
      <c r="AM108" s="85"/>
    </row>
    <row r="109" spans="2:40" s="5" customFormat="1" ht="87.75" customHeight="1" thickBot="1" x14ac:dyDescent="0.25">
      <c r="B109" s="186" t="s">
        <v>124</v>
      </c>
      <c r="C109" s="187" t="s">
        <v>371</v>
      </c>
      <c r="D109" s="188"/>
      <c r="E109" s="222" t="s">
        <v>179</v>
      </c>
      <c r="F109" s="190" t="s">
        <v>180</v>
      </c>
      <c r="G109" s="190" t="s">
        <v>392</v>
      </c>
      <c r="H109" s="218">
        <v>2022</v>
      </c>
      <c r="I109" s="218">
        <v>2026</v>
      </c>
      <c r="J109" s="223">
        <v>849127.12800000003</v>
      </c>
      <c r="K109" s="223">
        <f>'[1]Summary for IPSIS'!$J$113</f>
        <v>0</v>
      </c>
      <c r="L109" s="223">
        <f t="shared" si="138"/>
        <v>849127.12800000003</v>
      </c>
      <c r="M109" s="223">
        <v>2329598.4960000003</v>
      </c>
      <c r="N109" s="223">
        <v>0</v>
      </c>
      <c r="O109" s="223">
        <f t="shared" si="139"/>
        <v>2329598.4960000003</v>
      </c>
      <c r="P109" s="223">
        <v>2883929.628</v>
      </c>
      <c r="Q109" s="223">
        <v>0</v>
      </c>
      <c r="R109" s="223">
        <f t="shared" si="140"/>
        <v>2883929.628</v>
      </c>
      <c r="S109" s="223">
        <v>849127.12800000003</v>
      </c>
      <c r="T109" s="223">
        <v>0</v>
      </c>
      <c r="U109" s="223">
        <f t="shared" si="141"/>
        <v>849127.12800000003</v>
      </c>
      <c r="V109" s="223">
        <v>849127.12800000003</v>
      </c>
      <c r="W109" s="223">
        <v>0</v>
      </c>
      <c r="X109" s="223">
        <f t="shared" si="142"/>
        <v>849127.12800000003</v>
      </c>
      <c r="Y109" s="223">
        <f t="shared" si="143"/>
        <v>7760909.5080000013</v>
      </c>
      <c r="Z109" s="223">
        <f t="shared" si="144"/>
        <v>0</v>
      </c>
      <c r="AA109" s="223">
        <f t="shared" si="145"/>
        <v>7760909.5080000013</v>
      </c>
      <c r="AB109" s="223">
        <v>5036655.2520000003</v>
      </c>
      <c r="AC109" s="223">
        <f>'[1]Summary for IPSIS'!$J$113+'[1]Summary for IPSIS'!$V$113+'[1]Summary for IPSIS'!$AH$113</f>
        <v>0</v>
      </c>
      <c r="AD109" s="223">
        <f t="shared" si="146"/>
        <v>5036655.2520000003</v>
      </c>
      <c r="AE109" s="223">
        <f>0</f>
        <v>0</v>
      </c>
      <c r="AF109" s="223">
        <f>0</f>
        <v>0</v>
      </c>
      <c r="AG109" s="223"/>
      <c r="AH109" s="223">
        <f t="shared" si="147"/>
        <v>0</v>
      </c>
      <c r="AI109" s="223">
        <v>1698254.2560000001</v>
      </c>
      <c r="AJ109" s="223">
        <f>0</f>
        <v>0</v>
      </c>
      <c r="AK109" s="223">
        <f t="shared" si="148"/>
        <v>1698254.2560000001</v>
      </c>
      <c r="AL109" s="224">
        <f t="shared" si="137"/>
        <v>-1026000.0000000009</v>
      </c>
      <c r="AM109" s="85"/>
    </row>
    <row r="110" spans="2:40" s="5" customFormat="1" ht="95.25" thickBot="1" x14ac:dyDescent="0.25">
      <c r="B110" s="186" t="s">
        <v>125</v>
      </c>
      <c r="C110" s="187" t="s">
        <v>218</v>
      </c>
      <c r="D110" s="188"/>
      <c r="E110" s="222" t="s">
        <v>181</v>
      </c>
      <c r="F110" s="190" t="s">
        <v>295</v>
      </c>
      <c r="G110" s="190" t="s">
        <v>393</v>
      </c>
      <c r="H110" s="218">
        <v>2022</v>
      </c>
      <c r="I110" s="218">
        <v>2026</v>
      </c>
      <c r="J110" s="223">
        <v>1552566.372</v>
      </c>
      <c r="K110" s="223">
        <f>'[1]Summary for IPSIS'!$J$114</f>
        <v>0</v>
      </c>
      <c r="L110" s="223">
        <f t="shared" si="138"/>
        <v>1552566.372</v>
      </c>
      <c r="M110" s="223">
        <v>2797954.656</v>
      </c>
      <c r="N110" s="223">
        <v>0</v>
      </c>
      <c r="O110" s="223">
        <f t="shared" si="139"/>
        <v>2797954.656</v>
      </c>
      <c r="P110" s="223">
        <v>8289219.108</v>
      </c>
      <c r="Q110" s="223">
        <v>0</v>
      </c>
      <c r="R110" s="223">
        <f t="shared" si="140"/>
        <v>8289219.108</v>
      </c>
      <c r="S110" s="223">
        <v>1552566.9</v>
      </c>
      <c r="T110" s="223">
        <v>0</v>
      </c>
      <c r="U110" s="223">
        <f t="shared" si="141"/>
        <v>1552566.9</v>
      </c>
      <c r="V110" s="223">
        <v>1552566.9</v>
      </c>
      <c r="W110" s="223">
        <v>0</v>
      </c>
      <c r="X110" s="223">
        <f t="shared" si="142"/>
        <v>1552566.9</v>
      </c>
      <c r="Y110" s="223">
        <f t="shared" si="143"/>
        <v>15744873.936000001</v>
      </c>
      <c r="Z110" s="223">
        <f t="shared" si="144"/>
        <v>0</v>
      </c>
      <c r="AA110" s="223">
        <f t="shared" si="145"/>
        <v>15744873.936000001</v>
      </c>
      <c r="AB110" s="223">
        <v>9903740.1359999999</v>
      </c>
      <c r="AC110" s="223">
        <f>'[1]Summary for IPSIS'!$J$114+'[1]Summary for IPSIS'!$V$114+'[1]Summary for IPSIS'!$AH$114</f>
        <v>0</v>
      </c>
      <c r="AD110" s="223">
        <f t="shared" si="146"/>
        <v>9903740.1359999999</v>
      </c>
      <c r="AE110" s="223">
        <f>0</f>
        <v>0</v>
      </c>
      <c r="AF110" s="223">
        <f>0</f>
        <v>0</v>
      </c>
      <c r="AG110" s="223"/>
      <c r="AH110" s="223">
        <f t="shared" si="147"/>
        <v>0</v>
      </c>
      <c r="AI110" s="223">
        <v>1737133.8</v>
      </c>
      <c r="AJ110" s="223">
        <f>0</f>
        <v>0</v>
      </c>
      <c r="AK110" s="223">
        <f t="shared" si="148"/>
        <v>1737133.8</v>
      </c>
      <c r="AL110" s="224">
        <f t="shared" si="137"/>
        <v>-4104000</v>
      </c>
      <c r="AM110" s="85"/>
    </row>
    <row r="111" spans="2:40" s="5" customFormat="1" ht="77.25" customHeight="1" thickBot="1" x14ac:dyDescent="0.25">
      <c r="B111" s="186" t="s">
        <v>126</v>
      </c>
      <c r="C111" s="187" t="s">
        <v>372</v>
      </c>
      <c r="D111" s="188"/>
      <c r="E111" s="222" t="s">
        <v>182</v>
      </c>
      <c r="F111" s="190" t="s">
        <v>294</v>
      </c>
      <c r="G111" s="190" t="s">
        <v>394</v>
      </c>
      <c r="H111" s="218">
        <v>2022</v>
      </c>
      <c r="I111" s="218">
        <v>2026</v>
      </c>
      <c r="J111" s="223">
        <v>2007296.304</v>
      </c>
      <c r="K111" s="223">
        <f>'[1]Summary for IPSIS'!$J$115</f>
        <v>0</v>
      </c>
      <c r="L111" s="223">
        <f t="shared" si="138"/>
        <v>2007296.304</v>
      </c>
      <c r="M111" s="223">
        <v>2007296.304</v>
      </c>
      <c r="N111" s="223">
        <v>0</v>
      </c>
      <c r="O111" s="223">
        <f t="shared" si="139"/>
        <v>2007296.304</v>
      </c>
      <c r="P111" s="223">
        <v>2007296.304</v>
      </c>
      <c r="Q111" s="223">
        <v>0</v>
      </c>
      <c r="R111" s="223">
        <f t="shared" si="140"/>
        <v>2007296.304</v>
      </c>
      <c r="S111" s="223">
        <v>2007296.304</v>
      </c>
      <c r="T111" s="223">
        <v>0</v>
      </c>
      <c r="U111" s="223">
        <f t="shared" si="141"/>
        <v>2007296.304</v>
      </c>
      <c r="V111" s="223">
        <v>2007296.304</v>
      </c>
      <c r="W111" s="223">
        <v>0</v>
      </c>
      <c r="X111" s="223">
        <f t="shared" si="142"/>
        <v>2007296.304</v>
      </c>
      <c r="Y111" s="223">
        <f t="shared" si="143"/>
        <v>10036481.52</v>
      </c>
      <c r="Z111" s="223">
        <f t="shared" si="144"/>
        <v>0</v>
      </c>
      <c r="AA111" s="223">
        <f t="shared" si="145"/>
        <v>10036481.52</v>
      </c>
      <c r="AB111" s="223">
        <v>6021888.9120000005</v>
      </c>
      <c r="AC111" s="223">
        <f>'[1]Summary for IPSIS'!$J$115+'[1]Summary for IPSIS'!$V$115+'[1]Summary for IPSIS'!$AH$115</f>
        <v>0</v>
      </c>
      <c r="AD111" s="223">
        <f t="shared" si="146"/>
        <v>6021888.9120000005</v>
      </c>
      <c r="AE111" s="223">
        <f>0</f>
        <v>0</v>
      </c>
      <c r="AF111" s="223">
        <f>0</f>
        <v>0</v>
      </c>
      <c r="AG111" s="223"/>
      <c r="AH111" s="223">
        <f t="shared" si="147"/>
        <v>0</v>
      </c>
      <c r="AI111" s="223">
        <v>2007296.304</v>
      </c>
      <c r="AJ111" s="223">
        <f>0</f>
        <v>0</v>
      </c>
      <c r="AK111" s="223">
        <f t="shared" si="148"/>
        <v>2007296.304</v>
      </c>
      <c r="AL111" s="224">
        <f t="shared" si="137"/>
        <v>-2007296.3039999995</v>
      </c>
      <c r="AM111" s="85"/>
    </row>
    <row r="112" spans="2:40" s="5" customFormat="1" ht="69" customHeight="1" thickBot="1" x14ac:dyDescent="0.25">
      <c r="B112" s="186" t="s">
        <v>127</v>
      </c>
      <c r="C112" s="187" t="s">
        <v>373</v>
      </c>
      <c r="D112" s="188"/>
      <c r="E112" s="222" t="s">
        <v>225</v>
      </c>
      <c r="F112" s="190" t="s">
        <v>293</v>
      </c>
      <c r="G112" s="218"/>
      <c r="H112" s="218">
        <v>2022</v>
      </c>
      <c r="I112" s="218">
        <v>2026</v>
      </c>
      <c r="J112" s="223">
        <v>603268</v>
      </c>
      <c r="K112" s="223">
        <v>0</v>
      </c>
      <c r="L112" s="223">
        <f t="shared" si="138"/>
        <v>603268</v>
      </c>
      <c r="M112" s="223">
        <v>603268</v>
      </c>
      <c r="N112" s="223">
        <v>0</v>
      </c>
      <c r="O112" s="223">
        <f t="shared" si="139"/>
        <v>603268</v>
      </c>
      <c r="P112" s="223">
        <v>603268</v>
      </c>
      <c r="Q112" s="223">
        <v>0</v>
      </c>
      <c r="R112" s="223">
        <f t="shared" si="140"/>
        <v>603268</v>
      </c>
      <c r="S112" s="223">
        <v>603268</v>
      </c>
      <c r="T112" s="223">
        <v>0</v>
      </c>
      <c r="U112" s="223">
        <f t="shared" si="141"/>
        <v>603268</v>
      </c>
      <c r="V112" s="223">
        <v>603268</v>
      </c>
      <c r="W112" s="223">
        <v>0</v>
      </c>
      <c r="X112" s="223">
        <f t="shared" si="142"/>
        <v>603268</v>
      </c>
      <c r="Y112" s="223">
        <f t="shared" si="143"/>
        <v>3016340</v>
      </c>
      <c r="Z112" s="223">
        <f t="shared" si="144"/>
        <v>0</v>
      </c>
      <c r="AA112" s="223">
        <f t="shared" si="145"/>
        <v>3016340</v>
      </c>
      <c r="AB112" s="223">
        <v>1809804.5999999999</v>
      </c>
      <c r="AC112" s="223">
        <v>0</v>
      </c>
      <c r="AD112" s="223">
        <f t="shared" si="146"/>
        <v>1809804.5999999999</v>
      </c>
      <c r="AE112" s="223">
        <v>0</v>
      </c>
      <c r="AF112" s="223">
        <v>0</v>
      </c>
      <c r="AG112" s="223"/>
      <c r="AH112" s="223">
        <v>0</v>
      </c>
      <c r="AI112" s="223">
        <v>1206536.3999999999</v>
      </c>
      <c r="AJ112" s="223">
        <v>0</v>
      </c>
      <c r="AK112" s="223">
        <f t="shared" si="148"/>
        <v>1206536.3999999999</v>
      </c>
      <c r="AL112" s="224">
        <v>0</v>
      </c>
      <c r="AM112" s="85"/>
    </row>
    <row r="113" spans="2:39" s="5" customFormat="1" ht="57" customHeight="1" thickBot="1" x14ac:dyDescent="0.25">
      <c r="B113" s="186" t="s">
        <v>224</v>
      </c>
      <c r="C113" s="187" t="s">
        <v>374</v>
      </c>
      <c r="D113" s="188"/>
      <c r="E113" s="222" t="s">
        <v>136</v>
      </c>
      <c r="F113" s="190" t="s">
        <v>183</v>
      </c>
      <c r="G113" s="190" t="s">
        <v>395</v>
      </c>
      <c r="H113" s="218">
        <v>2022</v>
      </c>
      <c r="I113" s="218">
        <v>2026</v>
      </c>
      <c r="J113" s="223">
        <v>0</v>
      </c>
      <c r="K113" s="223">
        <f>'[1]Summary for IPSIS'!$J$116</f>
        <v>0</v>
      </c>
      <c r="L113" s="223">
        <f t="shared" si="138"/>
        <v>0</v>
      </c>
      <c r="M113" s="223">
        <v>2653215.6</v>
      </c>
      <c r="N113" s="223">
        <v>0</v>
      </c>
      <c r="O113" s="223">
        <f t="shared" si="139"/>
        <v>2653215.6</v>
      </c>
      <c r="P113" s="223">
        <v>2773919.9040000001</v>
      </c>
      <c r="Q113" s="223">
        <v>0</v>
      </c>
      <c r="R113" s="223">
        <f t="shared" si="140"/>
        <v>2773919.9040000001</v>
      </c>
      <c r="S113" s="223">
        <v>766623.6</v>
      </c>
      <c r="T113" s="223">
        <v>0</v>
      </c>
      <c r="U113" s="223">
        <f t="shared" si="141"/>
        <v>766623.6</v>
      </c>
      <c r="V113" s="223">
        <v>766623.6</v>
      </c>
      <c r="W113" s="223">
        <v>0</v>
      </c>
      <c r="X113" s="223">
        <f t="shared" si="142"/>
        <v>766623.6</v>
      </c>
      <c r="Y113" s="223">
        <f t="shared" si="143"/>
        <v>6960382.7039999999</v>
      </c>
      <c r="Z113" s="223">
        <f t="shared" si="144"/>
        <v>0</v>
      </c>
      <c r="AA113" s="223">
        <f t="shared" si="145"/>
        <v>6960382.7039999999</v>
      </c>
      <c r="AB113" s="223">
        <v>2172543.5040000002</v>
      </c>
      <c r="AC113" s="223">
        <f>'[1]Summary for IPSIS'!$J$116+'[1]Summary for IPSIS'!$V$116+'[1]Summary for IPSIS'!$AH$116</f>
        <v>0</v>
      </c>
      <c r="AD113" s="223">
        <f t="shared" si="146"/>
        <v>2172543.5040000002</v>
      </c>
      <c r="AE113" s="223">
        <f>0</f>
        <v>0</v>
      </c>
      <c r="AF113" s="223">
        <f>0</f>
        <v>0</v>
      </c>
      <c r="AG113" s="223"/>
      <c r="AH113" s="223">
        <f t="shared" si="147"/>
        <v>0</v>
      </c>
      <c r="AI113" s="223">
        <v>165247.20000000001</v>
      </c>
      <c r="AJ113" s="223">
        <f>0</f>
        <v>0</v>
      </c>
      <c r="AK113" s="223">
        <f t="shared" si="148"/>
        <v>165247.20000000001</v>
      </c>
      <c r="AL113" s="224">
        <f t="shared" si="137"/>
        <v>-4622592</v>
      </c>
      <c r="AM113" s="85"/>
    </row>
    <row r="114" spans="2:39" s="5" customFormat="1" ht="22.9" customHeight="1" thickBot="1" x14ac:dyDescent="0.25">
      <c r="B114" s="123"/>
      <c r="C114" s="124" t="s">
        <v>168</v>
      </c>
      <c r="D114" s="125"/>
      <c r="E114" s="125"/>
      <c r="F114" s="126"/>
      <c r="G114" s="126"/>
      <c r="H114" s="126"/>
      <c r="I114" s="126"/>
      <c r="J114" s="127">
        <f>SUM(J107:J113)</f>
        <v>12566880.171999998</v>
      </c>
      <c r="K114" s="127">
        <f t="shared" ref="K114:AL114" si="149">SUM(K107:K113)</f>
        <v>0</v>
      </c>
      <c r="L114" s="127">
        <f t="shared" si="149"/>
        <v>12566880.171999998</v>
      </c>
      <c r="M114" s="127">
        <f t="shared" si="149"/>
        <v>20804304.144000001</v>
      </c>
      <c r="N114" s="127">
        <f t="shared" si="149"/>
        <v>175338000</v>
      </c>
      <c r="O114" s="127">
        <f t="shared" si="149"/>
        <v>196142304.14399996</v>
      </c>
      <c r="P114" s="127">
        <f t="shared" si="149"/>
        <v>21977632.944000002</v>
      </c>
      <c r="Q114" s="127">
        <f t="shared" si="149"/>
        <v>92162000</v>
      </c>
      <c r="R114" s="127">
        <f t="shared" si="149"/>
        <v>114139632.94400001</v>
      </c>
      <c r="S114" s="127">
        <f t="shared" si="149"/>
        <v>11598881.932</v>
      </c>
      <c r="T114" s="127">
        <f t="shared" si="149"/>
        <v>130000000</v>
      </c>
      <c r="U114" s="127">
        <f t="shared" si="149"/>
        <v>141598881.93199998</v>
      </c>
      <c r="V114" s="127">
        <f t="shared" si="149"/>
        <v>11598881.932</v>
      </c>
      <c r="W114" s="127">
        <f t="shared" si="149"/>
        <v>2004700000</v>
      </c>
      <c r="X114" s="127">
        <f t="shared" si="149"/>
        <v>2016298881.9319999</v>
      </c>
      <c r="Y114" s="128">
        <f t="shared" si="149"/>
        <v>78546581.123999998</v>
      </c>
      <c r="Z114" s="128">
        <f t="shared" si="149"/>
        <v>2402200000</v>
      </c>
      <c r="AA114" s="128">
        <f t="shared" si="149"/>
        <v>2480746581.1239996</v>
      </c>
      <c r="AB114" s="127">
        <f t="shared" si="149"/>
        <v>30076497.492000002</v>
      </c>
      <c r="AC114" s="127">
        <f t="shared" si="149"/>
        <v>267500000</v>
      </c>
      <c r="AD114" s="127">
        <f t="shared" si="149"/>
        <v>297576497.49199998</v>
      </c>
      <c r="AE114" s="127">
        <f t="shared" si="149"/>
        <v>0</v>
      </c>
      <c r="AF114" s="127">
        <f t="shared" si="149"/>
        <v>0</v>
      </c>
      <c r="AG114" s="127"/>
      <c r="AH114" s="127">
        <f t="shared" si="149"/>
        <v>0</v>
      </c>
      <c r="AI114" s="127">
        <f t="shared" si="149"/>
        <v>6814467.96</v>
      </c>
      <c r="AJ114" s="127">
        <f t="shared" si="149"/>
        <v>2134700000</v>
      </c>
      <c r="AK114" s="127">
        <f t="shared" si="149"/>
        <v>2141514467.96</v>
      </c>
      <c r="AL114" s="129">
        <f t="shared" si="149"/>
        <v>-41655616.672000028</v>
      </c>
    </row>
    <row r="115" spans="2:39" s="5" customFormat="1" ht="67.5" customHeight="1" thickBot="1" x14ac:dyDescent="0.25">
      <c r="B115" s="89">
        <v>4.4000000000000004</v>
      </c>
      <c r="C115" s="327" t="s">
        <v>375</v>
      </c>
      <c r="D115" s="328"/>
      <c r="E115" s="188"/>
      <c r="F115" s="218"/>
      <c r="G115" s="218"/>
      <c r="H115" s="218"/>
      <c r="I115" s="218"/>
      <c r="J115" s="219"/>
      <c r="K115" s="219"/>
      <c r="L115" s="219"/>
      <c r="M115" s="219"/>
      <c r="N115" s="219"/>
      <c r="O115" s="219"/>
      <c r="P115" s="219"/>
      <c r="Q115" s="219"/>
      <c r="R115" s="219"/>
      <c r="S115" s="219"/>
      <c r="T115" s="219"/>
      <c r="U115" s="219"/>
      <c r="V115" s="219"/>
      <c r="W115" s="219"/>
      <c r="X115" s="219"/>
      <c r="Y115" s="219"/>
      <c r="Z115" s="219"/>
      <c r="AA115" s="219"/>
      <c r="AB115" s="219"/>
      <c r="AC115" s="219"/>
      <c r="AD115" s="219"/>
      <c r="AE115" s="219"/>
      <c r="AF115" s="219"/>
      <c r="AG115" s="219"/>
      <c r="AH115" s="219"/>
      <c r="AI115" s="219"/>
      <c r="AJ115" s="219"/>
      <c r="AK115" s="219"/>
      <c r="AL115" s="220"/>
    </row>
    <row r="116" spans="2:39" s="5" customFormat="1" ht="22.9" customHeight="1" thickBot="1" x14ac:dyDescent="0.25">
      <c r="B116" s="186"/>
      <c r="C116" s="221" t="s">
        <v>78</v>
      </c>
      <c r="D116" s="188"/>
      <c r="E116" s="188"/>
      <c r="F116" s="218"/>
      <c r="G116" s="218"/>
      <c r="H116" s="218"/>
      <c r="I116" s="218"/>
      <c r="J116" s="219"/>
      <c r="K116" s="219"/>
      <c r="L116" s="219"/>
      <c r="M116" s="219"/>
      <c r="N116" s="219"/>
      <c r="O116" s="219"/>
      <c r="P116" s="219"/>
      <c r="Q116" s="219"/>
      <c r="R116" s="219"/>
      <c r="S116" s="219"/>
      <c r="T116" s="219"/>
      <c r="U116" s="219"/>
      <c r="V116" s="219"/>
      <c r="W116" s="219"/>
      <c r="X116" s="219"/>
      <c r="Y116" s="219"/>
      <c r="Z116" s="219"/>
      <c r="AA116" s="219"/>
      <c r="AB116" s="219"/>
      <c r="AC116" s="219"/>
      <c r="AD116" s="219"/>
      <c r="AE116" s="219"/>
      <c r="AF116" s="219"/>
      <c r="AG116" s="219"/>
      <c r="AH116" s="219"/>
      <c r="AI116" s="219"/>
      <c r="AJ116" s="219"/>
      <c r="AK116" s="219"/>
      <c r="AL116" s="220"/>
    </row>
    <row r="117" spans="2:39" s="5" customFormat="1" ht="84.75" customHeight="1" thickBot="1" x14ac:dyDescent="0.25">
      <c r="B117" s="186" t="s">
        <v>172</v>
      </c>
      <c r="C117" s="187" t="s">
        <v>376</v>
      </c>
      <c r="D117" s="188"/>
      <c r="E117" s="222" t="s">
        <v>136</v>
      </c>
      <c r="F117" s="190" t="s">
        <v>220</v>
      </c>
      <c r="G117" s="190" t="s">
        <v>396</v>
      </c>
      <c r="H117" s="190">
        <v>2022</v>
      </c>
      <c r="I117" s="190">
        <v>2026</v>
      </c>
      <c r="J117" s="223">
        <v>441826.2</v>
      </c>
      <c r="K117" s="223">
        <v>0</v>
      </c>
      <c r="L117" s="223">
        <f>SUM(J117:K117)</f>
        <v>441826.2</v>
      </c>
      <c r="M117" s="223">
        <v>4906877.9340000004</v>
      </c>
      <c r="N117" s="223">
        <v>0</v>
      </c>
      <c r="O117" s="223">
        <f>M117+N117</f>
        <v>4906877.9340000004</v>
      </c>
      <c r="P117" s="223">
        <v>2707966.3499999996</v>
      </c>
      <c r="Q117" s="223">
        <v>0</v>
      </c>
      <c r="R117" s="223">
        <f>P117+Q117</f>
        <v>2707966.3499999996</v>
      </c>
      <c r="S117" s="223">
        <v>2707966.3499999996</v>
      </c>
      <c r="T117" s="223">
        <v>0</v>
      </c>
      <c r="U117" s="223">
        <f>S117+T117</f>
        <v>2707966.3499999996</v>
      </c>
      <c r="V117" s="223">
        <v>2707966.3499999996</v>
      </c>
      <c r="W117" s="223">
        <v>0</v>
      </c>
      <c r="X117" s="223">
        <f>V117+W117</f>
        <v>2707966.3499999996</v>
      </c>
      <c r="Y117" s="223">
        <f t="shared" ref="Y117:Z119" si="150">J117+M117+P117+S117+V117</f>
        <v>13472603.183999998</v>
      </c>
      <c r="Z117" s="223">
        <f t="shared" si="150"/>
        <v>0</v>
      </c>
      <c r="AA117" s="223">
        <f>Y117+Z117</f>
        <v>13472603.183999998</v>
      </c>
      <c r="AB117" s="223">
        <v>3740704.1339999996</v>
      </c>
      <c r="AC117" s="223">
        <v>0</v>
      </c>
      <c r="AD117" s="223">
        <f>AB117+AC117</f>
        <v>3740704.1339999996</v>
      </c>
      <c r="AE117" s="223">
        <v>0</v>
      </c>
      <c r="AF117" s="223">
        <v>0</v>
      </c>
      <c r="AG117" s="219"/>
      <c r="AH117" s="223">
        <f t="shared" ref="AH117:AH119" si="151">AE117+AF117</f>
        <v>0</v>
      </c>
      <c r="AI117" s="223">
        <v>4959932.6999999993</v>
      </c>
      <c r="AJ117" s="223">
        <v>0</v>
      </c>
      <c r="AK117" s="223">
        <f>AI117+AJ117</f>
        <v>4959932.6999999993</v>
      </c>
      <c r="AL117" s="224">
        <f t="shared" ref="AL117:AL119" si="152">SUM(AK117+AH117+AD117)-AA117</f>
        <v>-4771966.3499999996</v>
      </c>
    </row>
    <row r="118" spans="2:39" s="5" customFormat="1" ht="70.5" customHeight="1" thickBot="1" x14ac:dyDescent="0.25">
      <c r="B118" s="186" t="s">
        <v>173</v>
      </c>
      <c r="C118" s="187" t="s">
        <v>377</v>
      </c>
      <c r="D118" s="188"/>
      <c r="E118" s="222" t="s">
        <v>136</v>
      </c>
      <c r="F118" s="190" t="s">
        <v>86</v>
      </c>
      <c r="G118" s="190" t="s">
        <v>183</v>
      </c>
      <c r="H118" s="190">
        <v>2022</v>
      </c>
      <c r="I118" s="190">
        <v>2026</v>
      </c>
      <c r="J118" s="223">
        <v>510095.7</v>
      </c>
      <c r="K118" s="223">
        <v>0</v>
      </c>
      <c r="L118" s="223">
        <f t="shared" ref="L118:L119" si="153">SUM(J118:K118)</f>
        <v>510095.7</v>
      </c>
      <c r="M118" s="223">
        <v>0</v>
      </c>
      <c r="N118" s="223">
        <v>0</v>
      </c>
      <c r="O118" s="223">
        <f t="shared" ref="O118:O119" si="154">M118+N118</f>
        <v>0</v>
      </c>
      <c r="P118" s="223">
        <v>4295970</v>
      </c>
      <c r="Q118" s="223">
        <v>0</v>
      </c>
      <c r="R118" s="223">
        <f t="shared" ref="R118:R119" si="155">P118+Q118</f>
        <v>4295970</v>
      </c>
      <c r="S118" s="223">
        <v>0</v>
      </c>
      <c r="T118" s="223">
        <v>0</v>
      </c>
      <c r="U118" s="223">
        <f t="shared" ref="U118:U119" si="156">S118+T118</f>
        <v>0</v>
      </c>
      <c r="V118" s="223">
        <v>0</v>
      </c>
      <c r="W118" s="223">
        <v>0</v>
      </c>
      <c r="X118" s="223">
        <f t="shared" ref="X118:X119" si="157">V118+W118</f>
        <v>0</v>
      </c>
      <c r="Y118" s="223">
        <f t="shared" si="150"/>
        <v>4806065.7</v>
      </c>
      <c r="Z118" s="223">
        <f t="shared" si="150"/>
        <v>0</v>
      </c>
      <c r="AA118" s="223">
        <f t="shared" ref="AA118:AA119" si="158">Y118+Z118</f>
        <v>4806065.7</v>
      </c>
      <c r="AB118" s="223">
        <v>2972465.7</v>
      </c>
      <c r="AC118" s="223">
        <v>0</v>
      </c>
      <c r="AD118" s="223">
        <f t="shared" ref="AD118:AD119" si="159">AB118+AC118</f>
        <v>2972465.7</v>
      </c>
      <c r="AE118" s="223">
        <v>0</v>
      </c>
      <c r="AF118" s="223">
        <v>0</v>
      </c>
      <c r="AG118" s="219"/>
      <c r="AH118" s="223">
        <f t="shared" si="151"/>
        <v>0</v>
      </c>
      <c r="AI118" s="223">
        <v>0</v>
      </c>
      <c r="AJ118" s="223">
        <v>0</v>
      </c>
      <c r="AK118" s="223">
        <f t="shared" ref="AK118:AK119" si="160">AI118+AJ118</f>
        <v>0</v>
      </c>
      <c r="AL118" s="224">
        <f t="shared" si="152"/>
        <v>-1833600</v>
      </c>
    </row>
    <row r="119" spans="2:39" s="5" customFormat="1" ht="110.25" customHeight="1" thickBot="1" x14ac:dyDescent="0.25">
      <c r="B119" s="186" t="s">
        <v>174</v>
      </c>
      <c r="C119" s="187" t="s">
        <v>184</v>
      </c>
      <c r="D119" s="188"/>
      <c r="E119" s="222" t="s">
        <v>185</v>
      </c>
      <c r="F119" s="190" t="s">
        <v>186</v>
      </c>
      <c r="G119" s="190" t="s">
        <v>397</v>
      </c>
      <c r="H119" s="190">
        <v>2022</v>
      </c>
      <c r="I119" s="190">
        <v>2026</v>
      </c>
      <c r="J119" s="223">
        <v>3766448.5919999997</v>
      </c>
      <c r="K119" s="223">
        <v>0</v>
      </c>
      <c r="L119" s="223">
        <f t="shared" si="153"/>
        <v>3766448.5919999997</v>
      </c>
      <c r="M119" s="223">
        <v>9213228.6240000017</v>
      </c>
      <c r="N119" s="223">
        <v>0</v>
      </c>
      <c r="O119" s="223">
        <f t="shared" si="154"/>
        <v>9213228.6240000017</v>
      </c>
      <c r="P119" s="223">
        <v>3038783.4</v>
      </c>
      <c r="Q119" s="223">
        <v>0</v>
      </c>
      <c r="R119" s="223">
        <f t="shared" si="155"/>
        <v>3038783.4</v>
      </c>
      <c r="S119" s="223">
        <v>2696783.4</v>
      </c>
      <c r="T119" s="223">
        <v>0</v>
      </c>
      <c r="U119" s="223">
        <f t="shared" si="156"/>
        <v>2696783.4</v>
      </c>
      <c r="V119" s="223">
        <v>2696783.4</v>
      </c>
      <c r="W119" s="223">
        <v>0</v>
      </c>
      <c r="X119" s="223">
        <f t="shared" si="157"/>
        <v>2696783.4</v>
      </c>
      <c r="Y119" s="223">
        <f t="shared" si="150"/>
        <v>21412027.416000001</v>
      </c>
      <c r="Z119" s="223">
        <f t="shared" si="150"/>
        <v>0</v>
      </c>
      <c r="AA119" s="223">
        <f t="shared" si="158"/>
        <v>21412027.416000001</v>
      </c>
      <c r="AB119" s="223">
        <v>11136860.616000002</v>
      </c>
      <c r="AC119" s="223">
        <v>0</v>
      </c>
      <c r="AD119" s="223">
        <f t="shared" si="159"/>
        <v>11136860.616000002</v>
      </c>
      <c r="AE119" s="223">
        <v>0</v>
      </c>
      <c r="AF119" s="223">
        <v>0</v>
      </c>
      <c r="AG119" s="219"/>
      <c r="AH119" s="223">
        <f t="shared" si="151"/>
        <v>0</v>
      </c>
      <c r="AI119" s="223">
        <v>4663966.8</v>
      </c>
      <c r="AJ119" s="223">
        <v>0</v>
      </c>
      <c r="AK119" s="223">
        <f t="shared" si="160"/>
        <v>4663966.8</v>
      </c>
      <c r="AL119" s="224">
        <f t="shared" si="152"/>
        <v>-5611200</v>
      </c>
    </row>
    <row r="120" spans="2:39" s="5" customFormat="1" ht="22.9" customHeight="1" thickBot="1" x14ac:dyDescent="0.25">
      <c r="B120" s="123"/>
      <c r="C120" s="124" t="s">
        <v>167</v>
      </c>
      <c r="D120" s="125"/>
      <c r="E120" s="125"/>
      <c r="F120" s="126"/>
      <c r="G120" s="126"/>
      <c r="H120" s="126"/>
      <c r="I120" s="126"/>
      <c r="J120" s="127">
        <f>SUM(J117:J119)</f>
        <v>4718370.4919999996</v>
      </c>
      <c r="K120" s="127">
        <f t="shared" ref="K120:V120" si="161">SUM(K117:K119)</f>
        <v>0</v>
      </c>
      <c r="L120" s="127">
        <f t="shared" si="161"/>
        <v>4718370.4919999996</v>
      </c>
      <c r="M120" s="127">
        <f t="shared" si="161"/>
        <v>14120106.558000002</v>
      </c>
      <c r="N120" s="127">
        <f t="shared" si="161"/>
        <v>0</v>
      </c>
      <c r="O120" s="127">
        <f t="shared" si="161"/>
        <v>14120106.558000002</v>
      </c>
      <c r="P120" s="127">
        <f t="shared" si="161"/>
        <v>10042719.75</v>
      </c>
      <c r="Q120" s="127">
        <f t="shared" si="161"/>
        <v>0</v>
      </c>
      <c r="R120" s="127">
        <f t="shared" si="161"/>
        <v>10042719.75</v>
      </c>
      <c r="S120" s="127">
        <f t="shared" si="161"/>
        <v>5404749.75</v>
      </c>
      <c r="T120" s="127">
        <f t="shared" si="161"/>
        <v>0</v>
      </c>
      <c r="U120" s="127">
        <f t="shared" si="161"/>
        <v>5404749.75</v>
      </c>
      <c r="V120" s="127">
        <f t="shared" si="161"/>
        <v>5404749.75</v>
      </c>
      <c r="W120" s="127">
        <f t="shared" ref="W120" si="162">SUM(W117:W119)</f>
        <v>0</v>
      </c>
      <c r="X120" s="127">
        <f t="shared" ref="X120" si="163">SUM(X117:X119)</f>
        <v>5404749.75</v>
      </c>
      <c r="Y120" s="127">
        <f t="shared" ref="Y120" si="164">SUM(Y117:Y119)</f>
        <v>39690696.299999997</v>
      </c>
      <c r="Z120" s="127">
        <f t="shared" ref="Z120" si="165">SUM(Z117:Z119)</f>
        <v>0</v>
      </c>
      <c r="AA120" s="127">
        <f t="shared" ref="AA120" si="166">SUM(AA117:AA119)</f>
        <v>39690696.299999997</v>
      </c>
      <c r="AB120" s="127">
        <f t="shared" ref="AB120" si="167">SUM(AB117:AB119)</f>
        <v>17850030.450000003</v>
      </c>
      <c r="AC120" s="127">
        <f t="shared" ref="AC120" si="168">SUM(AC117:AC119)</f>
        <v>0</v>
      </c>
      <c r="AD120" s="127">
        <f t="shared" ref="AD120" si="169">SUM(AD117:AD119)</f>
        <v>17850030.450000003</v>
      </c>
      <c r="AE120" s="127">
        <f t="shared" ref="AE120" si="170">SUM(AE117:AE119)</f>
        <v>0</v>
      </c>
      <c r="AF120" s="127">
        <f t="shared" ref="AF120" si="171">SUM(AF117:AF119)</f>
        <v>0</v>
      </c>
      <c r="AG120" s="127">
        <f t="shared" ref="AG120" si="172">SUM(AG117:AG119)</f>
        <v>0</v>
      </c>
      <c r="AH120" s="127">
        <f t="shared" ref="AH120" si="173">SUM(AH117:AH119)</f>
        <v>0</v>
      </c>
      <c r="AI120" s="127">
        <f t="shared" ref="AI120" si="174">SUM(AI117:AI119)</f>
        <v>9623899.5</v>
      </c>
      <c r="AJ120" s="127">
        <f t="shared" ref="AJ120" si="175">SUM(AJ117:AJ119)</f>
        <v>0</v>
      </c>
      <c r="AK120" s="127">
        <f t="shared" ref="AK120" si="176">SUM(AK117:AK119)</f>
        <v>9623899.5</v>
      </c>
      <c r="AL120" s="136">
        <f t="shared" ref="AL120" si="177">SUM(AL117:AL119)</f>
        <v>-12216766.35</v>
      </c>
    </row>
    <row r="121" spans="2:39" s="5" customFormat="1" ht="27.75" customHeight="1" thickBot="1" x14ac:dyDescent="0.25">
      <c r="B121" s="123"/>
      <c r="C121" s="317" t="s">
        <v>239</v>
      </c>
      <c r="D121" s="318"/>
      <c r="E121" s="135"/>
      <c r="F121" s="126"/>
      <c r="G121" s="126"/>
      <c r="H121" s="126"/>
      <c r="I121" s="126"/>
      <c r="J121" s="127">
        <f>J97+J104+J114+J120</f>
        <v>26852621.763999999</v>
      </c>
      <c r="K121" s="127">
        <f t="shared" ref="K121:AL121" si="178">K97+K104+K114+K120</f>
        <v>0</v>
      </c>
      <c r="L121" s="127">
        <f t="shared" si="178"/>
        <v>26852621.763999999</v>
      </c>
      <c r="M121" s="127">
        <f t="shared" si="178"/>
        <v>49237365.851999998</v>
      </c>
      <c r="N121" s="127">
        <f t="shared" si="178"/>
        <v>175338000</v>
      </c>
      <c r="O121" s="127">
        <f t="shared" si="178"/>
        <v>224575365.85199997</v>
      </c>
      <c r="P121" s="127">
        <f t="shared" si="178"/>
        <v>45744439.644000001</v>
      </c>
      <c r="Q121" s="127">
        <f t="shared" si="178"/>
        <v>92162000</v>
      </c>
      <c r="R121" s="127">
        <f t="shared" si="178"/>
        <v>137906439.64399999</v>
      </c>
      <c r="S121" s="127">
        <f t="shared" si="178"/>
        <v>29938067.482000001</v>
      </c>
      <c r="T121" s="127">
        <f t="shared" si="178"/>
        <v>130000000</v>
      </c>
      <c r="U121" s="127">
        <f t="shared" si="178"/>
        <v>159938067.48199999</v>
      </c>
      <c r="V121" s="127">
        <f t="shared" si="178"/>
        <v>29934467.482000001</v>
      </c>
      <c r="W121" s="127">
        <f t="shared" si="178"/>
        <v>2004700000</v>
      </c>
      <c r="X121" s="127">
        <f t="shared" si="178"/>
        <v>2034634467.4819999</v>
      </c>
      <c r="Y121" s="127">
        <f t="shared" si="178"/>
        <v>181706962.22399998</v>
      </c>
      <c r="Z121" s="127">
        <f t="shared" si="178"/>
        <v>2402200000</v>
      </c>
      <c r="AA121" s="127">
        <f t="shared" si="178"/>
        <v>2583906962.224</v>
      </c>
      <c r="AB121" s="127">
        <f t="shared" si="178"/>
        <v>72192941.142000005</v>
      </c>
      <c r="AC121" s="127">
        <f t="shared" si="178"/>
        <v>267500000</v>
      </c>
      <c r="AD121" s="127">
        <f t="shared" si="178"/>
        <v>339692941.14199996</v>
      </c>
      <c r="AE121" s="127">
        <f t="shared" si="178"/>
        <v>0</v>
      </c>
      <c r="AF121" s="127">
        <f t="shared" si="178"/>
        <v>0</v>
      </c>
      <c r="AG121" s="127">
        <f t="shared" si="178"/>
        <v>0</v>
      </c>
      <c r="AH121" s="127">
        <f t="shared" si="178"/>
        <v>0</v>
      </c>
      <c r="AI121" s="127">
        <f t="shared" si="178"/>
        <v>33411639.059999999</v>
      </c>
      <c r="AJ121" s="127">
        <f t="shared" si="178"/>
        <v>2134700000</v>
      </c>
      <c r="AK121" s="127">
        <f t="shared" si="178"/>
        <v>2168111639.0599999</v>
      </c>
      <c r="AL121" s="136">
        <f t="shared" si="178"/>
        <v>-76102383.02200003</v>
      </c>
      <c r="AM121" s="62">
        <f>AL121/AA121</f>
        <v>-2.9452447063534278E-2</v>
      </c>
    </row>
    <row r="122" spans="2:39" ht="15.75" x14ac:dyDescent="0.25">
      <c r="B122" s="225"/>
      <c r="C122" s="226"/>
      <c r="D122" s="226"/>
      <c r="E122" s="226"/>
      <c r="F122" s="227"/>
      <c r="G122" s="227"/>
      <c r="H122" s="227"/>
      <c r="I122" s="227"/>
      <c r="J122" s="228"/>
      <c r="K122" s="228"/>
      <c r="L122" s="228"/>
      <c r="M122" s="228"/>
      <c r="N122" s="228"/>
      <c r="O122" s="228"/>
      <c r="P122" s="228"/>
      <c r="Q122" s="228"/>
      <c r="R122" s="228"/>
      <c r="S122" s="228"/>
      <c r="T122" s="228"/>
      <c r="U122" s="228"/>
      <c r="V122" s="228"/>
      <c r="W122" s="228"/>
      <c r="X122" s="228"/>
      <c r="Y122" s="228"/>
      <c r="Z122" s="228"/>
      <c r="AA122" s="228"/>
      <c r="AB122" s="228"/>
      <c r="AC122" s="228"/>
      <c r="AD122" s="228"/>
      <c r="AE122" s="228"/>
      <c r="AF122" s="228"/>
      <c r="AG122" s="228"/>
      <c r="AH122" s="228"/>
      <c r="AI122" s="228"/>
      <c r="AJ122" s="228"/>
      <c r="AK122" s="228"/>
      <c r="AL122" s="228"/>
    </row>
    <row r="123" spans="2:39" ht="15.75" x14ac:dyDescent="0.25">
      <c r="B123" s="225"/>
      <c r="C123" s="226"/>
      <c r="D123" s="226"/>
      <c r="E123" s="226"/>
      <c r="F123" s="227"/>
      <c r="G123" s="227"/>
      <c r="H123" s="227"/>
      <c r="I123" s="227"/>
      <c r="J123" s="228">
        <f>J26+J62+J85+J121</f>
        <v>2549297705.664</v>
      </c>
      <c r="K123" s="228">
        <f t="shared" ref="K123:AL123" si="179">K26+K62+K85+K121</f>
        <v>0</v>
      </c>
      <c r="L123" s="228">
        <f t="shared" si="179"/>
        <v>2549297705.664</v>
      </c>
      <c r="M123" s="228">
        <f t="shared" si="179"/>
        <v>232769355.32999998</v>
      </c>
      <c r="N123" s="228">
        <f t="shared" si="179"/>
        <v>190288000</v>
      </c>
      <c r="O123" s="228">
        <f t="shared" si="179"/>
        <v>423057355.32999992</v>
      </c>
      <c r="P123" s="228">
        <f t="shared" si="179"/>
        <v>211552480.822</v>
      </c>
      <c r="Q123" s="228">
        <f t="shared" si="179"/>
        <v>123298250</v>
      </c>
      <c r="R123" s="228">
        <f t="shared" si="179"/>
        <v>334850730.82200003</v>
      </c>
      <c r="S123" s="228">
        <f t="shared" si="179"/>
        <v>179992020.588</v>
      </c>
      <c r="T123" s="228">
        <f t="shared" si="179"/>
        <v>184050000</v>
      </c>
      <c r="U123" s="228">
        <f t="shared" si="179"/>
        <v>364042020.588</v>
      </c>
      <c r="V123" s="228">
        <f t="shared" si="179"/>
        <v>187598604.50399998</v>
      </c>
      <c r="W123" s="228">
        <f t="shared" si="179"/>
        <v>2030000000</v>
      </c>
      <c r="X123" s="228">
        <f t="shared" si="179"/>
        <v>2217598604.5039997</v>
      </c>
      <c r="Y123" s="228">
        <f t="shared" si="179"/>
        <v>3361210166.9080005</v>
      </c>
      <c r="Z123" s="228">
        <f t="shared" si="179"/>
        <v>2527636250</v>
      </c>
      <c r="AA123" s="228">
        <f t="shared" si="179"/>
        <v>5888846416.9080009</v>
      </c>
      <c r="AB123" s="228">
        <f t="shared" si="179"/>
        <v>2761680375.0620008</v>
      </c>
      <c r="AC123" s="228">
        <f t="shared" si="179"/>
        <v>268736250</v>
      </c>
      <c r="AD123" s="228">
        <f t="shared" si="179"/>
        <v>3030416625.0620003</v>
      </c>
      <c r="AE123" s="228">
        <f t="shared" si="179"/>
        <v>68893191</v>
      </c>
      <c r="AF123" s="228">
        <f t="shared" si="179"/>
        <v>0</v>
      </c>
      <c r="AG123" s="228">
        <f t="shared" si="179"/>
        <v>0</v>
      </c>
      <c r="AH123" s="228">
        <f t="shared" si="179"/>
        <v>68893191</v>
      </c>
      <c r="AI123" s="228">
        <f t="shared" si="179"/>
        <v>238024193.93800002</v>
      </c>
      <c r="AJ123" s="228">
        <f t="shared" si="179"/>
        <v>2137000000</v>
      </c>
      <c r="AK123" s="228">
        <f t="shared" si="179"/>
        <v>2375024193.9379997</v>
      </c>
      <c r="AL123" s="229">
        <f t="shared" si="179"/>
        <v>-414512407.90800005</v>
      </c>
      <c r="AM123" s="84"/>
    </row>
  </sheetData>
  <mergeCells count="112">
    <mergeCell ref="C105:D105"/>
    <mergeCell ref="M88:O89"/>
    <mergeCell ref="C88:C90"/>
    <mergeCell ref="H66:H67"/>
    <mergeCell ref="D88:D90"/>
    <mergeCell ref="F89:F90"/>
    <mergeCell ref="G89:G90"/>
    <mergeCell ref="H89:H90"/>
    <mergeCell ref="B3:AL3"/>
    <mergeCell ref="AI65:AK65"/>
    <mergeCell ref="AI66:AK66"/>
    <mergeCell ref="J29:L30"/>
    <mergeCell ref="J65:L66"/>
    <mergeCell ref="J88:L89"/>
    <mergeCell ref="B88:B90"/>
    <mergeCell ref="Y88:AA89"/>
    <mergeCell ref="C85:D85"/>
    <mergeCell ref="M65:O66"/>
    <mergeCell ref="E66:E67"/>
    <mergeCell ref="E89:E90"/>
    <mergeCell ref="C57:D57"/>
    <mergeCell ref="F6:F7"/>
    <mergeCell ref="G6:G7"/>
    <mergeCell ref="H6:H7"/>
    <mergeCell ref="C121:D121"/>
    <mergeCell ref="F66:F67"/>
    <mergeCell ref="G66:G67"/>
    <mergeCell ref="F88:G88"/>
    <mergeCell ref="I89:I90"/>
    <mergeCell ref="B86:AL86"/>
    <mergeCell ref="C91:D91"/>
    <mergeCell ref="C98:D98"/>
    <mergeCell ref="H88:I88"/>
    <mergeCell ref="AE89:AH89"/>
    <mergeCell ref="I66:I67"/>
    <mergeCell ref="AL65:AL66"/>
    <mergeCell ref="C68:D68"/>
    <mergeCell ref="AB88:AH88"/>
    <mergeCell ref="C73:D73"/>
    <mergeCell ref="AL88:AL89"/>
    <mergeCell ref="S88:U89"/>
    <mergeCell ref="V88:X89"/>
    <mergeCell ref="B65:B67"/>
    <mergeCell ref="B87:AL87"/>
    <mergeCell ref="P88:R89"/>
    <mergeCell ref="C115:D115"/>
    <mergeCell ref="AI88:AK88"/>
    <mergeCell ref="AI89:AK89"/>
    <mergeCell ref="I6:I7"/>
    <mergeCell ref="D5:D7"/>
    <mergeCell ref="C5:C7"/>
    <mergeCell ref="C29:C31"/>
    <mergeCell ref="D29:D31"/>
    <mergeCell ref="I30:I31"/>
    <mergeCell ref="B27:AL27"/>
    <mergeCell ref="E6:E7"/>
    <mergeCell ref="B28:AL28"/>
    <mergeCell ref="AB29:AH29"/>
    <mergeCell ref="F30:F31"/>
    <mergeCell ref="M5:O6"/>
    <mergeCell ref="AB5:AH5"/>
    <mergeCell ref="P5:R6"/>
    <mergeCell ref="AE6:AH6"/>
    <mergeCell ref="AL5:AL6"/>
    <mergeCell ref="C8:D8"/>
    <mergeCell ref="C26:D26"/>
    <mergeCell ref="P29:R30"/>
    <mergeCell ref="Y5:AA6"/>
    <mergeCell ref="AI6:AK6"/>
    <mergeCell ref="AI5:AK5"/>
    <mergeCell ref="AI29:AK29"/>
    <mergeCell ref="E30:E31"/>
    <mergeCell ref="AI30:AK30"/>
    <mergeCell ref="P65:R66"/>
    <mergeCell ref="S65:U66"/>
    <mergeCell ref="V65:X66"/>
    <mergeCell ref="D65:D67"/>
    <mergeCell ref="AE66:AH66"/>
    <mergeCell ref="F65:G65"/>
    <mergeCell ref="AB66:AD66"/>
    <mergeCell ref="AB65:AH65"/>
    <mergeCell ref="S29:U30"/>
    <mergeCell ref="G30:G31"/>
    <mergeCell ref="H30:H31"/>
    <mergeCell ref="H65:I65"/>
    <mergeCell ref="C62:D62"/>
    <mergeCell ref="C65:C67"/>
    <mergeCell ref="Y65:AA66"/>
    <mergeCell ref="AB89:AD89"/>
    <mergeCell ref="B2:AL2"/>
    <mergeCell ref="B4:AL4"/>
    <mergeCell ref="H5:I5"/>
    <mergeCell ref="AB30:AD30"/>
    <mergeCell ref="AE30:AH30"/>
    <mergeCell ref="B64:AL64"/>
    <mergeCell ref="M29:O30"/>
    <mergeCell ref="AL29:AL30"/>
    <mergeCell ref="C45:D45"/>
    <mergeCell ref="H29:I29"/>
    <mergeCell ref="C21:D21"/>
    <mergeCell ref="B5:B7"/>
    <mergeCell ref="B29:B31"/>
    <mergeCell ref="F5:G5"/>
    <mergeCell ref="AB6:AD6"/>
    <mergeCell ref="F29:G29"/>
    <mergeCell ref="J5:L6"/>
    <mergeCell ref="S5:U6"/>
    <mergeCell ref="V5:X6"/>
    <mergeCell ref="C32:D32"/>
    <mergeCell ref="B63:AL63"/>
    <mergeCell ref="V29:X30"/>
    <mergeCell ref="Y29:AA30"/>
  </mergeCells>
  <phoneticPr fontId="3" type="noConversion"/>
  <pageMargins left="0.2" right="0.2" top="0.25" bottom="0.25" header="0.3" footer="0.3"/>
  <pageSetup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W62"/>
  <sheetViews>
    <sheetView topLeftCell="B4" zoomScale="75" zoomScaleNormal="75" workbookViewId="0">
      <pane ySplit="3" topLeftCell="A36" activePane="bottomLeft" state="frozen"/>
      <selection activeCell="A4" sqref="A4"/>
      <selection pane="bottomLeft" activeCell="H49" sqref="H49"/>
    </sheetView>
  </sheetViews>
  <sheetFormatPr defaultRowHeight="15" x14ac:dyDescent="0.25"/>
  <cols>
    <col min="2" max="2" width="58.5703125" customWidth="1"/>
    <col min="3" max="3" width="16.5703125" customWidth="1"/>
    <col min="4" max="4" width="16.85546875" customWidth="1"/>
    <col min="5" max="5" width="14.28515625" customWidth="1"/>
    <col min="6" max="6" width="15.5703125" customWidth="1"/>
    <col min="7" max="7" width="23.7109375" style="13" customWidth="1"/>
    <col min="8" max="8" width="23.140625" style="13" customWidth="1"/>
    <col min="9" max="9" width="25.85546875" style="13" customWidth="1"/>
    <col min="10" max="10" width="23.7109375" style="13" customWidth="1"/>
    <col min="11" max="11" width="23.28515625" style="13" customWidth="1"/>
    <col min="12" max="13" width="26.7109375" style="13" customWidth="1"/>
    <col min="14" max="14" width="22" style="13" customWidth="1"/>
    <col min="15" max="15" width="25.5703125" style="13" customWidth="1"/>
    <col min="16" max="16" width="23.85546875" style="13" customWidth="1"/>
    <col min="17" max="17" width="20.5703125" style="13" customWidth="1"/>
    <col min="18" max="18" width="25.5703125" style="13" customWidth="1"/>
    <col min="19" max="19" width="25.140625" style="13" customWidth="1"/>
    <col min="20" max="20" width="23" style="13" customWidth="1"/>
    <col min="21" max="21" width="23.28515625" hidden="1" customWidth="1"/>
    <col min="22" max="22" width="22.7109375" style="23" customWidth="1"/>
    <col min="23" max="23" width="34.85546875" style="23" customWidth="1"/>
  </cols>
  <sheetData>
    <row r="1" spans="2:21" ht="15.75" thickBot="1" x14ac:dyDescent="0.3"/>
    <row r="2" spans="2:21" ht="45" customHeight="1" thickBot="1" x14ac:dyDescent="0.35">
      <c r="B2" s="365" t="s">
        <v>40</v>
      </c>
      <c r="C2" s="366"/>
      <c r="D2" s="366"/>
      <c r="E2" s="366"/>
      <c r="F2" s="366"/>
      <c r="G2" s="366"/>
      <c r="H2" s="366"/>
      <c r="I2" s="366"/>
      <c r="J2" s="366"/>
      <c r="K2" s="366"/>
      <c r="L2" s="366"/>
      <c r="M2" s="366"/>
      <c r="N2" s="366"/>
      <c r="O2" s="366"/>
      <c r="P2" s="366"/>
      <c r="Q2" s="366"/>
      <c r="R2" s="366"/>
      <c r="S2" s="366"/>
      <c r="T2" s="367"/>
    </row>
    <row r="3" spans="2:21" ht="16.5" customHeight="1" thickBot="1" x14ac:dyDescent="0.3">
      <c r="B3" s="32" t="s">
        <v>87</v>
      </c>
      <c r="C3" s="371" t="s">
        <v>24</v>
      </c>
      <c r="D3" s="372"/>
      <c r="E3" s="371" t="s">
        <v>2</v>
      </c>
      <c r="F3" s="372"/>
      <c r="G3" s="33" t="s">
        <v>88</v>
      </c>
      <c r="H3" s="34"/>
      <c r="I3" s="35"/>
      <c r="J3" s="362" t="s">
        <v>46</v>
      </c>
      <c r="K3" s="364"/>
      <c r="L3" s="364"/>
      <c r="M3" s="364"/>
      <c r="N3" s="364"/>
      <c r="O3" s="364"/>
      <c r="P3" s="37"/>
      <c r="Q3" s="37"/>
      <c r="R3" s="37"/>
      <c r="S3" s="31" t="s">
        <v>45</v>
      </c>
      <c r="T3" s="14"/>
    </row>
    <row r="4" spans="2:21" ht="28.5" customHeight="1" thickBot="1" x14ac:dyDescent="0.3">
      <c r="B4" s="39"/>
      <c r="C4" s="40"/>
      <c r="D4" s="40"/>
      <c r="E4" s="40"/>
      <c r="F4" s="40"/>
      <c r="G4" s="41"/>
      <c r="H4" s="34"/>
      <c r="I4" s="34"/>
      <c r="J4" s="30"/>
      <c r="K4" s="30"/>
      <c r="L4" s="30"/>
      <c r="M4" s="30"/>
      <c r="N4" s="30"/>
      <c r="O4" s="30"/>
      <c r="P4" s="37"/>
      <c r="Q4" s="37"/>
      <c r="R4" s="37"/>
      <c r="S4" s="37"/>
      <c r="T4" s="42"/>
    </row>
    <row r="5" spans="2:21" ht="33" customHeight="1" thickBot="1" x14ac:dyDescent="0.3">
      <c r="B5" s="368" t="s">
        <v>131</v>
      </c>
      <c r="C5" s="374"/>
      <c r="D5" s="374"/>
      <c r="E5" s="374"/>
      <c r="F5" s="374"/>
      <c r="G5" s="374"/>
      <c r="H5" s="374"/>
      <c r="I5" s="374"/>
      <c r="J5" s="374"/>
      <c r="K5" s="374"/>
      <c r="L5" s="374"/>
      <c r="M5" s="374"/>
      <c r="N5" s="374"/>
      <c r="O5" s="374"/>
      <c r="P5" s="374"/>
      <c r="Q5" s="374"/>
      <c r="R5" s="374"/>
      <c r="S5" s="374"/>
      <c r="T5" s="375"/>
    </row>
    <row r="6" spans="2:21" ht="52.9" customHeight="1" thickBot="1" x14ac:dyDescent="0.3">
      <c r="B6" s="373" t="s">
        <v>87</v>
      </c>
      <c r="C6" s="355" t="s">
        <v>91</v>
      </c>
      <c r="D6" s="355"/>
      <c r="E6" s="355" t="s">
        <v>60</v>
      </c>
      <c r="F6" s="355"/>
      <c r="G6" s="356" t="s">
        <v>92</v>
      </c>
      <c r="H6" s="357"/>
      <c r="I6" s="358"/>
      <c r="J6" s="362" t="s">
        <v>188</v>
      </c>
      <c r="K6" s="364"/>
      <c r="L6" s="364"/>
      <c r="M6" s="364"/>
      <c r="N6" s="364"/>
      <c r="O6" s="364"/>
      <c r="P6" s="356" t="s">
        <v>74</v>
      </c>
      <c r="Q6" s="357"/>
      <c r="R6" s="358"/>
      <c r="S6" s="376" t="s">
        <v>189</v>
      </c>
      <c r="T6" s="380" t="s">
        <v>190</v>
      </c>
      <c r="U6" s="4"/>
    </row>
    <row r="7" spans="2:21" ht="37.9" customHeight="1" thickBot="1" x14ac:dyDescent="0.3">
      <c r="B7" s="373"/>
      <c r="C7" s="378" t="s">
        <v>58</v>
      </c>
      <c r="D7" s="378" t="s">
        <v>93</v>
      </c>
      <c r="E7" s="355" t="s">
        <v>61</v>
      </c>
      <c r="F7" s="355" t="s">
        <v>94</v>
      </c>
      <c r="G7" s="359"/>
      <c r="H7" s="360"/>
      <c r="I7" s="361"/>
      <c r="J7" s="362" t="s">
        <v>187</v>
      </c>
      <c r="K7" s="364"/>
      <c r="L7" s="385"/>
      <c r="M7" s="362" t="s">
        <v>129</v>
      </c>
      <c r="N7" s="363"/>
      <c r="O7" s="363"/>
      <c r="P7" s="382" t="s">
        <v>142</v>
      </c>
      <c r="Q7" s="383"/>
      <c r="R7" s="384"/>
      <c r="S7" s="377"/>
      <c r="T7" s="381"/>
      <c r="U7" s="4"/>
    </row>
    <row r="8" spans="2:21" ht="37.9" customHeight="1" thickBot="1" x14ac:dyDescent="0.3">
      <c r="B8" s="373"/>
      <c r="C8" s="379"/>
      <c r="D8" s="379"/>
      <c r="E8" s="355"/>
      <c r="F8" s="355"/>
      <c r="G8" s="52" t="s">
        <v>36</v>
      </c>
      <c r="H8" s="52" t="s">
        <v>37</v>
      </c>
      <c r="I8" s="52" t="s">
        <v>41</v>
      </c>
      <c r="J8" s="43" t="s">
        <v>36</v>
      </c>
      <c r="K8" s="36" t="s">
        <v>37</v>
      </c>
      <c r="L8" s="44" t="s">
        <v>38</v>
      </c>
      <c r="M8" s="49" t="s">
        <v>36</v>
      </c>
      <c r="N8" s="8" t="s">
        <v>37</v>
      </c>
      <c r="O8" s="9" t="s">
        <v>39</v>
      </c>
      <c r="P8" s="53" t="s">
        <v>36</v>
      </c>
      <c r="Q8" s="54" t="s">
        <v>37</v>
      </c>
      <c r="R8" s="55" t="s">
        <v>38</v>
      </c>
      <c r="S8" s="38"/>
      <c r="T8" s="38"/>
      <c r="U8" s="4"/>
    </row>
    <row r="9" spans="2:21" ht="63.75" customHeight="1" thickBot="1" x14ac:dyDescent="0.3">
      <c r="B9" s="231" t="s">
        <v>399</v>
      </c>
      <c r="C9" s="98" t="s">
        <v>400</v>
      </c>
      <c r="D9" s="98" t="s">
        <v>249</v>
      </c>
      <c r="E9" s="141">
        <v>2022</v>
      </c>
      <c r="F9" s="232">
        <v>2026</v>
      </c>
      <c r="G9" s="233">
        <f>'Kostimi i planit te veprimit'!Y20</f>
        <v>306011403.39999998</v>
      </c>
      <c r="H9" s="233">
        <f>'Kostimi i planit te veprimit'!Z20</f>
        <v>3450000</v>
      </c>
      <c r="I9" s="233">
        <f>G9+H9</f>
        <v>309461403.39999998</v>
      </c>
      <c r="J9" s="233">
        <f>'Kostimi i planit te veprimit'!AB20</f>
        <v>90749802.600000024</v>
      </c>
      <c r="K9" s="233">
        <f>'Kostimi i planit te veprimit'!AC20</f>
        <v>1150000</v>
      </c>
      <c r="L9" s="233">
        <f>'Kostimi i planit te veprimit'!AD20</f>
        <v>91899802.600000024</v>
      </c>
      <c r="M9" s="234">
        <f>'Kostimi i planit te veprimit'!AE20</f>
        <v>33981447</v>
      </c>
      <c r="N9" s="235">
        <f>'Kostimi i planit te veprimit'!AF20</f>
        <v>0</v>
      </c>
      <c r="O9" s="236">
        <f>M9+N9</f>
        <v>33981447</v>
      </c>
      <c r="P9" s="236">
        <f>'Kostimi i planit te veprimit'!AI20</f>
        <v>84087232.900000006</v>
      </c>
      <c r="Q9" s="236">
        <f>'Kostimi i planit te veprimit'!AJ20</f>
        <v>2300000</v>
      </c>
      <c r="R9" s="236">
        <f>P9+Q9</f>
        <v>86387232.900000006</v>
      </c>
      <c r="S9" s="237">
        <f>'Kostimi i planit te veprimit'!AL20</f>
        <v>-97192920.900000006</v>
      </c>
      <c r="T9" s="238">
        <f>I9/118</f>
        <v>2622554.2661016947</v>
      </c>
      <c r="U9" s="2">
        <v>50000</v>
      </c>
    </row>
    <row r="10" spans="2:21" ht="62.45" customHeight="1" x14ac:dyDescent="0.25">
      <c r="B10" s="239" t="s">
        <v>313</v>
      </c>
      <c r="C10" s="98" t="s">
        <v>154</v>
      </c>
      <c r="D10" s="98" t="s">
        <v>221</v>
      </c>
      <c r="E10" s="141">
        <v>2022</v>
      </c>
      <c r="F10" s="232">
        <v>2026</v>
      </c>
      <c r="G10" s="240">
        <f>'Kostimi i planit te veprimit'!Y25</f>
        <v>95601766.099999994</v>
      </c>
      <c r="H10" s="240">
        <f>'Kostimi i planit te veprimit'!Z25</f>
        <v>0</v>
      </c>
      <c r="I10" s="233">
        <f t="shared" ref="I10" si="0">G10+H10</f>
        <v>95601766.099999994</v>
      </c>
      <c r="J10" s="240">
        <f>'Kostimi i planit te veprimit'!AB25</f>
        <v>18595857.899999999</v>
      </c>
      <c r="K10" s="240">
        <f>'Kostimi i planit te veprimit'!AC25</f>
        <v>0</v>
      </c>
      <c r="L10" s="240">
        <f>'Kostimi i planit te veprimit'!AD25</f>
        <v>18595857.899999999</v>
      </c>
      <c r="M10" s="234">
        <f>'Kostimi i planit te veprimit'!AE25</f>
        <v>34911744</v>
      </c>
      <c r="N10" s="235">
        <f>'Kostimi i planit te veprimit'!AF25</f>
        <v>0</v>
      </c>
      <c r="O10" s="236">
        <f t="shared" ref="O10" si="1">M10+N10</f>
        <v>34911744</v>
      </c>
      <c r="P10" s="236">
        <f>'Kostimi i planit te veprimit'!AI25</f>
        <v>13982965.800000001</v>
      </c>
      <c r="Q10" s="236">
        <f>'Kostimi i planit te veprimit'!AJ25</f>
        <v>0</v>
      </c>
      <c r="R10" s="236">
        <f t="shared" ref="R10" si="2">P10+Q10</f>
        <v>13982965.800000001</v>
      </c>
      <c r="S10" s="237">
        <f>'Kostimi i planit te veprimit'!AL25</f>
        <v>-28111198.399999999</v>
      </c>
      <c r="T10" s="238">
        <f>I10/118</f>
        <v>810184.45847457624</v>
      </c>
      <c r="U10" s="2">
        <v>100000</v>
      </c>
    </row>
    <row r="11" spans="2:21" ht="54" customHeight="1" thickBot="1" x14ac:dyDescent="0.3">
      <c r="B11" s="241" t="s">
        <v>191</v>
      </c>
      <c r="C11" s="242"/>
      <c r="D11" s="242"/>
      <c r="E11" s="242"/>
      <c r="F11" s="243"/>
      <c r="G11" s="244">
        <f t="shared" ref="G11:T11" si="3">SUM(G9:G10)</f>
        <v>401613169.5</v>
      </c>
      <c r="H11" s="245">
        <f t="shared" si="3"/>
        <v>3450000</v>
      </c>
      <c r="I11" s="246">
        <f t="shared" si="3"/>
        <v>405063169.5</v>
      </c>
      <c r="J11" s="244">
        <f t="shared" si="3"/>
        <v>109345660.50000003</v>
      </c>
      <c r="K11" s="245">
        <f t="shared" si="3"/>
        <v>1150000</v>
      </c>
      <c r="L11" s="246">
        <f t="shared" si="3"/>
        <v>110495660.50000003</v>
      </c>
      <c r="M11" s="247">
        <f t="shared" si="3"/>
        <v>68893191</v>
      </c>
      <c r="N11" s="248">
        <f t="shared" si="3"/>
        <v>0</v>
      </c>
      <c r="O11" s="248">
        <f t="shared" si="3"/>
        <v>68893191</v>
      </c>
      <c r="P11" s="248">
        <f t="shared" si="3"/>
        <v>98070198.700000003</v>
      </c>
      <c r="Q11" s="248">
        <f t="shared" si="3"/>
        <v>2300000</v>
      </c>
      <c r="R11" s="248">
        <f t="shared" si="3"/>
        <v>100370198.7</v>
      </c>
      <c r="S11" s="249">
        <f t="shared" si="3"/>
        <v>-125304119.30000001</v>
      </c>
      <c r="T11" s="248">
        <f t="shared" si="3"/>
        <v>3432738.7245762711</v>
      </c>
      <c r="U11" s="3">
        <v>5250000</v>
      </c>
    </row>
    <row r="12" spans="2:21" ht="38.25" customHeight="1" thickBot="1" x14ac:dyDescent="0.3">
      <c r="B12" s="368" t="s">
        <v>144</v>
      </c>
      <c r="C12" s="369"/>
      <c r="D12" s="369"/>
      <c r="E12" s="369"/>
      <c r="F12" s="369"/>
      <c r="G12" s="369"/>
      <c r="H12" s="369"/>
      <c r="I12" s="369"/>
      <c r="J12" s="369"/>
      <c r="K12" s="369"/>
      <c r="L12" s="369"/>
      <c r="M12" s="369"/>
      <c r="N12" s="369"/>
      <c r="O12" s="369"/>
      <c r="P12" s="369"/>
      <c r="Q12" s="369"/>
      <c r="R12" s="369"/>
      <c r="S12" s="369"/>
      <c r="T12" s="370"/>
    </row>
    <row r="13" spans="2:21" ht="37.9" customHeight="1" thickBot="1" x14ac:dyDescent="0.3">
      <c r="B13" s="347" t="s">
        <v>87</v>
      </c>
      <c r="C13" s="334" t="s">
        <v>91</v>
      </c>
      <c r="D13" s="334"/>
      <c r="E13" s="334" t="s">
        <v>60</v>
      </c>
      <c r="F13" s="334"/>
      <c r="G13" s="341" t="s">
        <v>92</v>
      </c>
      <c r="H13" s="342"/>
      <c r="I13" s="343"/>
      <c r="J13" s="335" t="s">
        <v>188</v>
      </c>
      <c r="K13" s="336"/>
      <c r="L13" s="336"/>
      <c r="M13" s="336"/>
      <c r="N13" s="336"/>
      <c r="O13" s="336"/>
      <c r="P13" s="341" t="s">
        <v>74</v>
      </c>
      <c r="Q13" s="342"/>
      <c r="R13" s="343"/>
      <c r="S13" s="337" t="s">
        <v>189</v>
      </c>
      <c r="T13" s="350" t="s">
        <v>190</v>
      </c>
      <c r="U13" s="4"/>
    </row>
    <row r="14" spans="2:21" ht="37.9" customHeight="1" thickBot="1" x14ac:dyDescent="0.3">
      <c r="B14" s="347"/>
      <c r="C14" s="348" t="s">
        <v>58</v>
      </c>
      <c r="D14" s="348" t="s">
        <v>93</v>
      </c>
      <c r="E14" s="334" t="s">
        <v>61</v>
      </c>
      <c r="F14" s="334" t="s">
        <v>94</v>
      </c>
      <c r="G14" s="344"/>
      <c r="H14" s="345"/>
      <c r="I14" s="346"/>
      <c r="J14" s="335" t="s">
        <v>187</v>
      </c>
      <c r="K14" s="336"/>
      <c r="L14" s="339"/>
      <c r="M14" s="335" t="s">
        <v>129</v>
      </c>
      <c r="N14" s="340"/>
      <c r="O14" s="340"/>
      <c r="P14" s="352" t="s">
        <v>142</v>
      </c>
      <c r="Q14" s="353"/>
      <c r="R14" s="354"/>
      <c r="S14" s="338"/>
      <c r="T14" s="351"/>
      <c r="U14" s="4"/>
    </row>
    <row r="15" spans="2:21" ht="37.9" customHeight="1" thickBot="1" x14ac:dyDescent="0.3">
      <c r="B15" s="347"/>
      <c r="C15" s="349"/>
      <c r="D15" s="349"/>
      <c r="E15" s="334"/>
      <c r="F15" s="334"/>
      <c r="G15" s="250" t="s">
        <v>36</v>
      </c>
      <c r="H15" s="250" t="s">
        <v>37</v>
      </c>
      <c r="I15" s="250" t="s">
        <v>41</v>
      </c>
      <c r="J15" s="251" t="s">
        <v>36</v>
      </c>
      <c r="K15" s="252" t="s">
        <v>37</v>
      </c>
      <c r="L15" s="253" t="s">
        <v>38</v>
      </c>
      <c r="M15" s="254" t="s">
        <v>36</v>
      </c>
      <c r="N15" s="255" t="s">
        <v>37</v>
      </c>
      <c r="O15" s="256" t="s">
        <v>39</v>
      </c>
      <c r="P15" s="257" t="s">
        <v>36</v>
      </c>
      <c r="Q15" s="258" t="s">
        <v>37</v>
      </c>
      <c r="R15" s="259" t="s">
        <v>38</v>
      </c>
      <c r="S15" s="260"/>
      <c r="T15" s="260"/>
      <c r="U15" s="4"/>
    </row>
    <row r="16" spans="2:21" ht="93" customHeight="1" x14ac:dyDescent="0.25">
      <c r="B16" s="231" t="s">
        <v>401</v>
      </c>
      <c r="C16" s="98" t="s">
        <v>250</v>
      </c>
      <c r="D16" s="98" t="s">
        <v>398</v>
      </c>
      <c r="E16" s="141">
        <v>2022</v>
      </c>
      <c r="F16" s="141">
        <v>2026</v>
      </c>
      <c r="G16" s="235">
        <f>'Kostimi i planit te veprimit'!Y44</f>
        <v>1284105669.3499999</v>
      </c>
      <c r="H16" s="235">
        <f>'Kostimi i planit te veprimit'!Z44</f>
        <v>86250</v>
      </c>
      <c r="I16" s="236">
        <f>SUM(G16:H16)</f>
        <v>1284191919.3499999</v>
      </c>
      <c r="J16" s="235">
        <f>'Kostimi i planit te veprimit'!AB44</f>
        <v>1259999989.1500001</v>
      </c>
      <c r="K16" s="235">
        <f>'Kostimi i planit te veprimit'!AC44</f>
        <v>86250</v>
      </c>
      <c r="L16" s="236">
        <f>J16+K16</f>
        <v>1260086239.1500001</v>
      </c>
      <c r="M16" s="235">
        <f>'Kostimi i planit te veprimit'!AE44</f>
        <v>0</v>
      </c>
      <c r="N16" s="235">
        <f>'Kostimi i planit te veprimit'!AF44</f>
        <v>0</v>
      </c>
      <c r="O16" s="236">
        <f>M16+N16</f>
        <v>0</v>
      </c>
      <c r="P16" s="235">
        <f>'Kostimi i planit te veprimit'!AI44</f>
        <v>9473021.5999999996</v>
      </c>
      <c r="Q16" s="235">
        <f>'Kostimi i planit te veprimit'!AJ44</f>
        <v>0</v>
      </c>
      <c r="R16" s="236">
        <f>P16+Q16</f>
        <v>9473021.5999999996</v>
      </c>
      <c r="S16" s="237">
        <f>'Kostimi i planit te veprimit'!AL44</f>
        <v>-14632658.600000001</v>
      </c>
      <c r="T16" s="238">
        <f>I16/118</f>
        <v>10882982.36737288</v>
      </c>
      <c r="U16" s="2">
        <v>125900000</v>
      </c>
    </row>
    <row r="17" spans="2:21" ht="60" customHeight="1" x14ac:dyDescent="0.25">
      <c r="B17" s="231" t="s">
        <v>332</v>
      </c>
      <c r="C17" s="98" t="s">
        <v>251</v>
      </c>
      <c r="D17" s="98" t="s">
        <v>244</v>
      </c>
      <c r="E17" s="141">
        <v>2022</v>
      </c>
      <c r="F17" s="141">
        <v>2026</v>
      </c>
      <c r="G17" s="235">
        <f>'Kostimi i planit te veprimit'!Y56</f>
        <v>1336891623.7340002</v>
      </c>
      <c r="H17" s="235">
        <f>'Kostimi i planit te veprimit'!Z56</f>
        <v>0</v>
      </c>
      <c r="I17" s="236">
        <f>SUM(G17:H17)</f>
        <v>1336891623.7340002</v>
      </c>
      <c r="J17" s="235">
        <f>'Kostimi i planit te veprimit'!AB56</f>
        <v>1282924087.7340002</v>
      </c>
      <c r="K17" s="235">
        <f>'Kostimi i planit te veprimit'!AC56</f>
        <v>0</v>
      </c>
      <c r="L17" s="236">
        <f t="shared" ref="L17:L18" si="4">J17+K17</f>
        <v>1282924087.7340002</v>
      </c>
      <c r="M17" s="235">
        <f>'Kostimi i planit te veprimit'!AE56</f>
        <v>0</v>
      </c>
      <c r="N17" s="235">
        <f>'Kostimi i planit te veprimit'!AF56</f>
        <v>0</v>
      </c>
      <c r="O17" s="236">
        <f t="shared" ref="O17:O18" si="5">M17+N17</f>
        <v>0</v>
      </c>
      <c r="P17" s="235">
        <f>'Kostimi i planit te veprimit'!AI56</f>
        <v>21937174.649999999</v>
      </c>
      <c r="Q17" s="235">
        <f>'Kostimi i planit te veprimit'!AJ56</f>
        <v>0</v>
      </c>
      <c r="R17" s="236">
        <f t="shared" ref="R17:R18" si="6">P17+Q17</f>
        <v>21937174.649999999</v>
      </c>
      <c r="S17" s="237">
        <f>'Kostimi i planit te veprimit'!AL56</f>
        <v>-32030361.350000001</v>
      </c>
      <c r="T17" s="238">
        <f>I17/118</f>
        <v>11329590.031644069</v>
      </c>
      <c r="U17" s="2">
        <v>525200000</v>
      </c>
    </row>
    <row r="18" spans="2:21" ht="106.5" customHeight="1" x14ac:dyDescent="0.25">
      <c r="B18" s="261" t="s">
        <v>342</v>
      </c>
      <c r="C18" s="262" t="s">
        <v>217</v>
      </c>
      <c r="D18" s="262" t="s">
        <v>252</v>
      </c>
      <c r="E18" s="141">
        <v>2022</v>
      </c>
      <c r="F18" s="141">
        <v>2026</v>
      </c>
      <c r="G18" s="235">
        <f>'Kostimi i planit te veprimit'!Y61</f>
        <v>19403719.116</v>
      </c>
      <c r="H18" s="235">
        <f>'Kostimi i planit te veprimit'!Z61</f>
        <v>0</v>
      </c>
      <c r="I18" s="236">
        <f>SUM(G18:H18)</f>
        <v>19403719.116</v>
      </c>
      <c r="J18" s="235">
        <f>'Kostimi i planit te veprimit'!AB61</f>
        <v>6482269.5039999988</v>
      </c>
      <c r="K18" s="235">
        <f>'Kostimi i planit te veprimit'!AC61</f>
        <v>0</v>
      </c>
      <c r="L18" s="236">
        <f t="shared" si="4"/>
        <v>6482269.5039999988</v>
      </c>
      <c r="M18" s="235">
        <f>'Kostimi i planit te veprimit'!AE61</f>
        <v>0</v>
      </c>
      <c r="N18" s="235">
        <f>'Kostimi i planit te veprimit'!AF61</f>
        <v>0</v>
      </c>
      <c r="O18" s="236">
        <f t="shared" si="5"/>
        <v>0</v>
      </c>
      <c r="P18" s="235">
        <f>'Kostimi i planit te veprimit'!AI61</f>
        <v>4744211.0159999998</v>
      </c>
      <c r="Q18" s="235">
        <f>'Kostimi i planit te veprimit'!AJ57</f>
        <v>0</v>
      </c>
      <c r="R18" s="236">
        <f t="shared" si="6"/>
        <v>4744211.0159999998</v>
      </c>
      <c r="S18" s="237">
        <f>'Kostimi i planit te veprimit'!AL61</f>
        <v>-8177238.5960000008</v>
      </c>
      <c r="T18" s="238">
        <f>I18/118</f>
        <v>164438.29759322034</v>
      </c>
      <c r="U18" s="2"/>
    </row>
    <row r="19" spans="2:21" ht="41.45" customHeight="1" thickBot="1" x14ac:dyDescent="0.3">
      <c r="B19" s="263" t="s">
        <v>192</v>
      </c>
      <c r="C19" s="264"/>
      <c r="D19" s="264"/>
      <c r="E19" s="264"/>
      <c r="F19" s="264"/>
      <c r="G19" s="265">
        <f>SUM(G16:G18)</f>
        <v>2640401012.2000003</v>
      </c>
      <c r="H19" s="265">
        <f t="shared" ref="H19:U19" si="7">SUM(H16:H18)</f>
        <v>86250</v>
      </c>
      <c r="I19" s="265">
        <f t="shared" si="7"/>
        <v>2640487262.2000003</v>
      </c>
      <c r="J19" s="265">
        <f t="shared" si="7"/>
        <v>2549406346.3880005</v>
      </c>
      <c r="K19" s="265">
        <f t="shared" si="7"/>
        <v>86250</v>
      </c>
      <c r="L19" s="265">
        <f t="shared" si="7"/>
        <v>2549492596.3880005</v>
      </c>
      <c r="M19" s="265">
        <f t="shared" si="7"/>
        <v>0</v>
      </c>
      <c r="N19" s="265">
        <f t="shared" si="7"/>
        <v>0</v>
      </c>
      <c r="O19" s="265">
        <f t="shared" si="7"/>
        <v>0</v>
      </c>
      <c r="P19" s="265">
        <f t="shared" si="7"/>
        <v>36154407.266000003</v>
      </c>
      <c r="Q19" s="265">
        <f t="shared" si="7"/>
        <v>0</v>
      </c>
      <c r="R19" s="265">
        <f t="shared" si="7"/>
        <v>36154407.266000003</v>
      </c>
      <c r="S19" s="265">
        <f t="shared" si="7"/>
        <v>-54840258.546000004</v>
      </c>
      <c r="T19" s="265">
        <f t="shared" si="7"/>
        <v>22377010.696610168</v>
      </c>
      <c r="U19" s="51">
        <f t="shared" si="7"/>
        <v>651100000</v>
      </c>
    </row>
    <row r="20" spans="2:21" ht="36" customHeight="1" thickBot="1" x14ac:dyDescent="0.3">
      <c r="B20" s="331" t="s">
        <v>346</v>
      </c>
      <c r="C20" s="332"/>
      <c r="D20" s="332"/>
      <c r="E20" s="332"/>
      <c r="F20" s="332"/>
      <c r="G20" s="332"/>
      <c r="H20" s="332"/>
      <c r="I20" s="332"/>
      <c r="J20" s="332"/>
      <c r="K20" s="332"/>
      <c r="L20" s="332"/>
      <c r="M20" s="332"/>
      <c r="N20" s="332"/>
      <c r="O20" s="332"/>
      <c r="P20" s="332"/>
      <c r="Q20" s="332"/>
      <c r="R20" s="332"/>
      <c r="S20" s="332"/>
      <c r="T20" s="333"/>
    </row>
    <row r="21" spans="2:21" ht="37.9" customHeight="1" thickBot="1" x14ac:dyDescent="0.3">
      <c r="B21" s="347" t="s">
        <v>87</v>
      </c>
      <c r="C21" s="334" t="s">
        <v>91</v>
      </c>
      <c r="D21" s="334"/>
      <c r="E21" s="334" t="s">
        <v>60</v>
      </c>
      <c r="F21" s="334"/>
      <c r="G21" s="341" t="s">
        <v>92</v>
      </c>
      <c r="H21" s="342"/>
      <c r="I21" s="343"/>
      <c r="J21" s="335" t="s">
        <v>188</v>
      </c>
      <c r="K21" s="336"/>
      <c r="L21" s="336"/>
      <c r="M21" s="336"/>
      <c r="N21" s="336"/>
      <c r="O21" s="336"/>
      <c r="P21" s="341" t="s">
        <v>74</v>
      </c>
      <c r="Q21" s="342"/>
      <c r="R21" s="343"/>
      <c r="S21" s="337" t="s">
        <v>189</v>
      </c>
      <c r="T21" s="350" t="s">
        <v>190</v>
      </c>
      <c r="U21" s="4"/>
    </row>
    <row r="22" spans="2:21" ht="37.9" customHeight="1" thickBot="1" x14ac:dyDescent="0.3">
      <c r="B22" s="347"/>
      <c r="C22" s="348" t="s">
        <v>58</v>
      </c>
      <c r="D22" s="348" t="s">
        <v>93</v>
      </c>
      <c r="E22" s="334" t="s">
        <v>61</v>
      </c>
      <c r="F22" s="334" t="s">
        <v>94</v>
      </c>
      <c r="G22" s="344"/>
      <c r="H22" s="345"/>
      <c r="I22" s="346"/>
      <c r="J22" s="335" t="s">
        <v>187</v>
      </c>
      <c r="K22" s="336"/>
      <c r="L22" s="339"/>
      <c r="M22" s="335" t="s">
        <v>129</v>
      </c>
      <c r="N22" s="340"/>
      <c r="O22" s="340"/>
      <c r="P22" s="352" t="s">
        <v>142</v>
      </c>
      <c r="Q22" s="353"/>
      <c r="R22" s="354"/>
      <c r="S22" s="338"/>
      <c r="T22" s="351"/>
      <c r="U22" s="4"/>
    </row>
    <row r="23" spans="2:21" ht="60.6" customHeight="1" thickBot="1" x14ac:dyDescent="0.3">
      <c r="B23" s="347"/>
      <c r="C23" s="349"/>
      <c r="D23" s="349"/>
      <c r="E23" s="334"/>
      <c r="F23" s="334"/>
      <c r="G23" s="250" t="s">
        <v>36</v>
      </c>
      <c r="H23" s="250" t="s">
        <v>37</v>
      </c>
      <c r="I23" s="250" t="s">
        <v>41</v>
      </c>
      <c r="J23" s="251" t="s">
        <v>36</v>
      </c>
      <c r="K23" s="252" t="s">
        <v>37</v>
      </c>
      <c r="L23" s="253" t="s">
        <v>38</v>
      </c>
      <c r="M23" s="254" t="s">
        <v>36</v>
      </c>
      <c r="N23" s="255" t="s">
        <v>37</v>
      </c>
      <c r="O23" s="256" t="s">
        <v>39</v>
      </c>
      <c r="P23" s="257" t="s">
        <v>36</v>
      </c>
      <c r="Q23" s="258" t="s">
        <v>37</v>
      </c>
      <c r="R23" s="259" t="s">
        <v>38</v>
      </c>
      <c r="S23" s="260"/>
      <c r="T23" s="260"/>
      <c r="U23" s="4"/>
    </row>
    <row r="24" spans="2:21" ht="63.75" customHeight="1" x14ac:dyDescent="0.25">
      <c r="B24" s="231" t="s">
        <v>402</v>
      </c>
      <c r="C24" s="217" t="s">
        <v>253</v>
      </c>
      <c r="D24" s="217" t="s">
        <v>254</v>
      </c>
      <c r="E24" s="141">
        <v>2022</v>
      </c>
      <c r="F24" s="141">
        <v>2026</v>
      </c>
      <c r="G24" s="235">
        <f>'Kostimi i planit te veprimit'!Y72</f>
        <v>68660841.384000003</v>
      </c>
      <c r="H24" s="235">
        <f>'Kostimi i planit te veprimit'!Z72</f>
        <v>0</v>
      </c>
      <c r="I24" s="236">
        <f>SUM(G24:H24)</f>
        <v>68660841.384000003</v>
      </c>
      <c r="J24" s="235">
        <f>'Kostimi i planit te veprimit'!AB72</f>
        <v>18803458.871999998</v>
      </c>
      <c r="K24" s="235">
        <f>'Kostimi i planit te veprimit'!AC72</f>
        <v>0</v>
      </c>
      <c r="L24" s="236">
        <f>SUM(J24:K24)</f>
        <v>18803458.871999998</v>
      </c>
      <c r="M24" s="235">
        <f>'Kostimi i planit te veprimit'!AE72</f>
        <v>0</v>
      </c>
      <c r="N24" s="235">
        <f>'Kostimi i planit te veprimit'!AF72</f>
        <v>0</v>
      </c>
      <c r="O24" s="236">
        <f>SUM(M24:N24)</f>
        <v>0</v>
      </c>
      <c r="P24" s="235">
        <f>'Kostimi i planit te veprimit'!AI72</f>
        <v>15365782.512000002</v>
      </c>
      <c r="Q24" s="235">
        <f>'Kostimi i planit te veprimit'!AJ72</f>
        <v>0</v>
      </c>
      <c r="R24" s="235">
        <f>SUM(P24:Q24)</f>
        <v>15365782.512000002</v>
      </c>
      <c r="S24" s="266">
        <f>'Kostimi i planit te veprimit'!AL72</f>
        <v>-34491600</v>
      </c>
      <c r="T24" s="267">
        <f>I24/118</f>
        <v>581871.53715254238</v>
      </c>
      <c r="U24" s="2">
        <v>529017000</v>
      </c>
    </row>
    <row r="25" spans="2:21" ht="79.5" customHeight="1" x14ac:dyDescent="0.25">
      <c r="B25" s="239" t="s">
        <v>403</v>
      </c>
      <c r="C25" s="217" t="s">
        <v>255</v>
      </c>
      <c r="D25" s="217" t="s">
        <v>256</v>
      </c>
      <c r="E25" s="141">
        <v>2022</v>
      </c>
      <c r="F25" s="141">
        <v>2026</v>
      </c>
      <c r="G25" s="235">
        <f>'Kostimi i planit te veprimit'!Y78</f>
        <v>25124829</v>
      </c>
      <c r="H25" s="235">
        <f>'Kostimi i planit te veprimit'!Z78</f>
        <v>93150000</v>
      </c>
      <c r="I25" s="236">
        <f t="shared" ref="I25:I26" si="8">SUM(G25:H25)</f>
        <v>118274829</v>
      </c>
      <c r="J25" s="235">
        <f>'Kostimi i planit te veprimit'!AB78</f>
        <v>4115168.7600000002</v>
      </c>
      <c r="K25" s="235">
        <f>'Kostimi i planit te veprimit'!AC78</f>
        <v>0</v>
      </c>
      <c r="L25" s="236">
        <f t="shared" ref="L25:L26" si="9">SUM(J25:K25)</f>
        <v>4115168.7600000002</v>
      </c>
      <c r="M25" s="235">
        <f>'Kostimi i planit te veprimit'!AE78</f>
        <v>0</v>
      </c>
      <c r="N25" s="235">
        <f>'Kostimi i planit te veprimit'!AF78</f>
        <v>0</v>
      </c>
      <c r="O25" s="236">
        <f t="shared" ref="O25:O26" si="10">SUM(M25:N25)</f>
        <v>0</v>
      </c>
      <c r="P25" s="235">
        <f>'Kostimi i planit te veprimit'!AI78</f>
        <v>2066290.2</v>
      </c>
      <c r="Q25" s="235">
        <f>'Kostimi i planit te veprimit'!AJ78</f>
        <v>0</v>
      </c>
      <c r="R25" s="235">
        <f t="shared" ref="R25:R26" si="11">SUM(P25:Q25)</f>
        <v>2066290.2</v>
      </c>
      <c r="S25" s="266">
        <f>'Kostimi i planit te veprimit'!AL78</f>
        <v>-112093370.03999999</v>
      </c>
      <c r="T25" s="267">
        <f>I25/118</f>
        <v>1002329.0593220339</v>
      </c>
      <c r="U25" s="2" t="s">
        <v>27</v>
      </c>
    </row>
    <row r="26" spans="2:21" ht="84" customHeight="1" x14ac:dyDescent="0.25">
      <c r="B26" s="239" t="s">
        <v>405</v>
      </c>
      <c r="C26" s="217" t="s">
        <v>404</v>
      </c>
      <c r="D26" s="98" t="s">
        <v>406</v>
      </c>
      <c r="E26" s="141">
        <v>2022</v>
      </c>
      <c r="F26" s="141">
        <v>2026</v>
      </c>
      <c r="G26" s="235">
        <f>'Kostimi i planit te veprimit'!Y84</f>
        <v>43703352.600000001</v>
      </c>
      <c r="H26" s="235">
        <f>'Kostimi i planit te veprimit'!Z84</f>
        <v>28750000</v>
      </c>
      <c r="I26" s="236">
        <f t="shared" si="8"/>
        <v>72453352.599999994</v>
      </c>
      <c r="J26" s="235">
        <f>'Kostimi i planit te veprimit'!AB84</f>
        <v>7816799.4000000004</v>
      </c>
      <c r="K26" s="235">
        <f>'Kostimi i planit te veprimit'!AC84</f>
        <v>0</v>
      </c>
      <c r="L26" s="236">
        <f t="shared" si="9"/>
        <v>7816799.4000000004</v>
      </c>
      <c r="M26" s="235">
        <f>'Kostimi i planit te veprimit'!AE84</f>
        <v>0</v>
      </c>
      <c r="N26" s="235">
        <f>'Kostimi i planit te veprimit'!AF84</f>
        <v>0</v>
      </c>
      <c r="O26" s="236">
        <f t="shared" si="10"/>
        <v>0</v>
      </c>
      <c r="P26" s="235">
        <f>'Kostimi i planit te veprimit'!AI84</f>
        <v>52955876.200000003</v>
      </c>
      <c r="Q26" s="235">
        <f>'Kostimi i planit te veprimit'!AJ84</f>
        <v>0</v>
      </c>
      <c r="R26" s="235">
        <f t="shared" si="11"/>
        <v>52955876.200000003</v>
      </c>
      <c r="S26" s="266">
        <f>'Kostimi i planit te veprimit'!AL84</f>
        <v>-11680677.000000004</v>
      </c>
      <c r="T26" s="267">
        <f>I26/118</f>
        <v>614011.46271186438</v>
      </c>
      <c r="U26" s="2">
        <v>0</v>
      </c>
    </row>
    <row r="27" spans="2:21" ht="48.6" customHeight="1" thickBot="1" x14ac:dyDescent="0.3">
      <c r="B27" s="263" t="s">
        <v>121</v>
      </c>
      <c r="C27" s="264"/>
      <c r="D27" s="264"/>
      <c r="E27" s="264"/>
      <c r="F27" s="264"/>
      <c r="G27" s="265">
        <f t="shared" ref="G27:U27" si="12">SUM(G24:G26)</f>
        <v>137489022.984</v>
      </c>
      <c r="H27" s="265">
        <f t="shared" si="12"/>
        <v>121900000</v>
      </c>
      <c r="I27" s="265">
        <f t="shared" si="12"/>
        <v>259389022.984</v>
      </c>
      <c r="J27" s="265">
        <f t="shared" si="12"/>
        <v>30735427.031999998</v>
      </c>
      <c r="K27" s="265">
        <f t="shared" si="12"/>
        <v>0</v>
      </c>
      <c r="L27" s="265">
        <f t="shared" si="12"/>
        <v>30735427.031999998</v>
      </c>
      <c r="M27" s="265">
        <f t="shared" si="12"/>
        <v>0</v>
      </c>
      <c r="N27" s="265">
        <f t="shared" si="12"/>
        <v>0</v>
      </c>
      <c r="O27" s="265">
        <f t="shared" si="12"/>
        <v>0</v>
      </c>
      <c r="P27" s="265">
        <f t="shared" si="12"/>
        <v>70387948.912</v>
      </c>
      <c r="Q27" s="265">
        <f t="shared" si="12"/>
        <v>0</v>
      </c>
      <c r="R27" s="265">
        <f t="shared" si="12"/>
        <v>70387948.912</v>
      </c>
      <c r="S27" s="268">
        <f t="shared" si="12"/>
        <v>-158265647.03999999</v>
      </c>
      <c r="T27" s="265">
        <f t="shared" si="12"/>
        <v>2198212.0591864409</v>
      </c>
      <c r="U27" s="51">
        <f t="shared" si="12"/>
        <v>529017000</v>
      </c>
    </row>
    <row r="28" spans="2:21" ht="37.9" customHeight="1" thickBot="1" x14ac:dyDescent="0.3">
      <c r="B28" s="331" t="s">
        <v>407</v>
      </c>
      <c r="C28" s="369"/>
      <c r="D28" s="369"/>
      <c r="E28" s="369"/>
      <c r="F28" s="369"/>
      <c r="G28" s="369"/>
      <c r="H28" s="369"/>
      <c r="I28" s="369"/>
      <c r="J28" s="369"/>
      <c r="K28" s="369"/>
      <c r="L28" s="369"/>
      <c r="M28" s="369"/>
      <c r="N28" s="369"/>
      <c r="O28" s="369"/>
      <c r="P28" s="369"/>
      <c r="Q28" s="369"/>
      <c r="R28" s="369"/>
      <c r="S28" s="369"/>
      <c r="T28" s="370"/>
    </row>
    <row r="29" spans="2:21" ht="37.9" customHeight="1" thickBot="1" x14ac:dyDescent="0.3">
      <c r="B29" s="386" t="s">
        <v>87</v>
      </c>
      <c r="C29" s="334" t="s">
        <v>91</v>
      </c>
      <c r="D29" s="334"/>
      <c r="E29" s="334" t="s">
        <v>60</v>
      </c>
      <c r="F29" s="334"/>
      <c r="G29" s="341" t="s">
        <v>92</v>
      </c>
      <c r="H29" s="342"/>
      <c r="I29" s="343"/>
      <c r="J29" s="335" t="s">
        <v>188</v>
      </c>
      <c r="K29" s="336"/>
      <c r="L29" s="336"/>
      <c r="M29" s="336"/>
      <c r="N29" s="336"/>
      <c r="O29" s="336"/>
      <c r="P29" s="341" t="s">
        <v>74</v>
      </c>
      <c r="Q29" s="342"/>
      <c r="R29" s="343"/>
      <c r="S29" s="337" t="s">
        <v>189</v>
      </c>
      <c r="T29" s="350" t="s">
        <v>190</v>
      </c>
      <c r="U29" s="4"/>
    </row>
    <row r="30" spans="2:21" ht="37.9" customHeight="1" thickBot="1" x14ac:dyDescent="0.3">
      <c r="B30" s="387"/>
      <c r="C30" s="348" t="s">
        <v>58</v>
      </c>
      <c r="D30" s="348" t="s">
        <v>93</v>
      </c>
      <c r="E30" s="334" t="s">
        <v>61</v>
      </c>
      <c r="F30" s="334" t="s">
        <v>94</v>
      </c>
      <c r="G30" s="344"/>
      <c r="H30" s="345"/>
      <c r="I30" s="346"/>
      <c r="J30" s="335" t="s">
        <v>187</v>
      </c>
      <c r="K30" s="336"/>
      <c r="L30" s="339"/>
      <c r="M30" s="335" t="s">
        <v>129</v>
      </c>
      <c r="N30" s="340"/>
      <c r="O30" s="340"/>
      <c r="P30" s="352" t="s">
        <v>142</v>
      </c>
      <c r="Q30" s="353"/>
      <c r="R30" s="354"/>
      <c r="S30" s="338"/>
      <c r="T30" s="351"/>
      <c r="U30" s="4"/>
    </row>
    <row r="31" spans="2:21" ht="87" customHeight="1" thickBot="1" x14ac:dyDescent="0.3">
      <c r="B31" s="388"/>
      <c r="C31" s="349"/>
      <c r="D31" s="349"/>
      <c r="E31" s="334"/>
      <c r="F31" s="334"/>
      <c r="G31" s="258" t="s">
        <v>36</v>
      </c>
      <c r="H31" s="258" t="s">
        <v>37</v>
      </c>
      <c r="I31" s="258" t="s">
        <v>41</v>
      </c>
      <c r="J31" s="269" t="s">
        <v>36</v>
      </c>
      <c r="K31" s="260" t="s">
        <v>37</v>
      </c>
      <c r="L31" s="270" t="s">
        <v>38</v>
      </c>
      <c r="M31" s="254" t="s">
        <v>36</v>
      </c>
      <c r="N31" s="255" t="s">
        <v>37</v>
      </c>
      <c r="O31" s="256" t="s">
        <v>39</v>
      </c>
      <c r="P31" s="257" t="s">
        <v>36</v>
      </c>
      <c r="Q31" s="258" t="s">
        <v>37</v>
      </c>
      <c r="R31" s="259" t="s">
        <v>38</v>
      </c>
      <c r="S31" s="260"/>
      <c r="T31" s="260"/>
      <c r="U31" s="4"/>
    </row>
    <row r="32" spans="2:21" ht="67.900000000000006" customHeight="1" x14ac:dyDescent="0.25">
      <c r="B32" s="239" t="s">
        <v>361</v>
      </c>
      <c r="C32" s="217" t="s">
        <v>257</v>
      </c>
      <c r="D32" s="217" t="s">
        <v>258</v>
      </c>
      <c r="E32" s="141">
        <v>2022</v>
      </c>
      <c r="F32" s="141">
        <v>2026</v>
      </c>
      <c r="G32" s="271">
        <f>'Kostimi i planit te veprimit'!Y97</f>
        <v>41173961.100000001</v>
      </c>
      <c r="H32" s="271">
        <f>'Kostimi i planit te veprimit'!Z97</f>
        <v>0</v>
      </c>
      <c r="I32" s="272">
        <f>SUM(G32:H32)</f>
        <v>41173961.100000001</v>
      </c>
      <c r="J32" s="271">
        <f>'Kostimi i planit te veprimit'!AB97</f>
        <v>12705431.699999999</v>
      </c>
      <c r="K32" s="271">
        <f>'Kostimi i planit te veprimit'!AC97</f>
        <v>0</v>
      </c>
      <c r="L32" s="272">
        <f>SUM(J32:K32)</f>
        <v>12705431.699999999</v>
      </c>
      <c r="M32" s="273">
        <f>'Kostimi i planit te veprimit'!AE97</f>
        <v>0</v>
      </c>
      <c r="N32" s="273">
        <f>'Kostimi i planit te veprimit'!AF97</f>
        <v>0</v>
      </c>
      <c r="O32" s="274">
        <f>SUM(M32:N32)</f>
        <v>0</v>
      </c>
      <c r="P32" s="235">
        <f>'Kostimi i planit te veprimit'!AI97</f>
        <v>9658529.3999999985</v>
      </c>
      <c r="Q32" s="235">
        <f>'Kostimi i planit te veprimit'!AJ97</f>
        <v>0</v>
      </c>
      <c r="R32" s="274">
        <f>SUM(P32:Q32)</f>
        <v>9658529.3999999985</v>
      </c>
      <c r="S32" s="275">
        <f>'Kostimi i planit te veprimit'!AL97</f>
        <v>-18810000</v>
      </c>
      <c r="T32" s="238">
        <f>I32/118</f>
        <v>348931.87372881355</v>
      </c>
      <c r="U32" s="2" t="s">
        <v>31</v>
      </c>
    </row>
    <row r="33" spans="2:21" ht="72.75" customHeight="1" x14ac:dyDescent="0.25">
      <c r="B33" s="239" t="s">
        <v>408</v>
      </c>
      <c r="C33" s="217" t="s">
        <v>260</v>
      </c>
      <c r="D33" s="98" t="s">
        <v>259</v>
      </c>
      <c r="E33" s="141">
        <v>2022</v>
      </c>
      <c r="F33" s="141">
        <v>2026</v>
      </c>
      <c r="G33" s="271">
        <f>'Kostimi i planit te veprimit'!Y104</f>
        <v>22295723.699999999</v>
      </c>
      <c r="H33" s="271">
        <f>'Kostimi i planit te veprimit'!Z104</f>
        <v>0</v>
      </c>
      <c r="I33" s="274">
        <f>SUM(G33:H33)</f>
        <v>22295723.699999999</v>
      </c>
      <c r="J33" s="271">
        <f>'Kostimi i planit te veprimit'!AB104</f>
        <v>11560981.5</v>
      </c>
      <c r="K33" s="271">
        <f>'Kostimi i planit te veprimit'!AC104</f>
        <v>0</v>
      </c>
      <c r="L33" s="272">
        <f>SUM(J33:K33)</f>
        <v>11560981.5</v>
      </c>
      <c r="M33" s="273">
        <f>'Kostimi i planit te veprimit'!AE104</f>
        <v>0</v>
      </c>
      <c r="N33" s="273">
        <f>'Kostimi i planit te veprimit'!AF104</f>
        <v>0</v>
      </c>
      <c r="O33" s="274">
        <f t="shared" ref="O33:O35" si="13">SUM(M33:N33)</f>
        <v>0</v>
      </c>
      <c r="P33" s="235">
        <f>'Kostimi i planit te veprimit'!AI104</f>
        <v>7314742.2000000002</v>
      </c>
      <c r="Q33" s="235">
        <f>'Kostimi i planit te veprimit'!AJ104</f>
        <v>0</v>
      </c>
      <c r="R33" s="274">
        <f>SUM(P33:Q33)</f>
        <v>7314742.2000000002</v>
      </c>
      <c r="S33" s="275">
        <f>'Kostimi i planit te veprimit'!AL104</f>
        <v>-3420000</v>
      </c>
      <c r="T33" s="238">
        <f>I33/118</f>
        <v>188946.81101694916</v>
      </c>
      <c r="U33" s="2" t="s">
        <v>31</v>
      </c>
    </row>
    <row r="34" spans="2:21" ht="59.25" customHeight="1" x14ac:dyDescent="0.25">
      <c r="B34" s="276" t="s">
        <v>409</v>
      </c>
      <c r="C34" s="277" t="s">
        <v>262</v>
      </c>
      <c r="D34" s="262" t="s">
        <v>261</v>
      </c>
      <c r="E34" s="141">
        <v>2022</v>
      </c>
      <c r="F34" s="141">
        <v>2026</v>
      </c>
      <c r="G34" s="271">
        <f>'Kostimi i planit te veprimit'!Y114</f>
        <v>78546581.123999998</v>
      </c>
      <c r="H34" s="271">
        <f>'Kostimi i planit te veprimit'!Z114</f>
        <v>2402200000</v>
      </c>
      <c r="I34" s="274">
        <f>SUM(G34:H34)</f>
        <v>2480746581.1240001</v>
      </c>
      <c r="J34" s="271">
        <f>'Kostimi i planit te veprimit'!AB114</f>
        <v>30076497.492000002</v>
      </c>
      <c r="K34" s="271">
        <f>'Kostimi i planit te veprimit'!AC114</f>
        <v>267500000</v>
      </c>
      <c r="L34" s="272">
        <f>SUM(J34:K34)</f>
        <v>297576497.49199998</v>
      </c>
      <c r="M34" s="273">
        <f>'Kostimi i planit te veprimit'!AE114</f>
        <v>0</v>
      </c>
      <c r="N34" s="273">
        <f>'Kostimi i planit te veprimit'!AF114</f>
        <v>0</v>
      </c>
      <c r="O34" s="274">
        <f t="shared" si="13"/>
        <v>0</v>
      </c>
      <c r="P34" s="235">
        <f>'Kostimi i planit te veprimit'!AI114</f>
        <v>6814467.96</v>
      </c>
      <c r="Q34" s="235">
        <f>'Kostimi i planit te veprimit'!AJ114</f>
        <v>2134700000</v>
      </c>
      <c r="R34" s="274">
        <f>SUM(P34:Q34)</f>
        <v>2141514467.96</v>
      </c>
      <c r="S34" s="275">
        <f>'Kostimi i planit te veprimit'!AL114</f>
        <v>-41655616.672000028</v>
      </c>
      <c r="T34" s="238">
        <f>I34/1118</f>
        <v>2218914.6521681575</v>
      </c>
      <c r="U34" s="2"/>
    </row>
    <row r="35" spans="2:21" ht="122.25" customHeight="1" x14ac:dyDescent="0.25">
      <c r="B35" s="276" t="s">
        <v>410</v>
      </c>
      <c r="C35" s="277" t="s">
        <v>263</v>
      </c>
      <c r="D35" s="262" t="s">
        <v>264</v>
      </c>
      <c r="E35" s="278">
        <v>2022</v>
      </c>
      <c r="F35" s="278">
        <v>2026</v>
      </c>
      <c r="G35" s="271">
        <f>'Kostimi i planit te veprimit'!Y120</f>
        <v>39690696.299999997</v>
      </c>
      <c r="H35" s="271">
        <f>'Kostimi i planit te veprimit'!Z120</f>
        <v>0</v>
      </c>
      <c r="I35" s="274">
        <f>SUM(G35:H35)</f>
        <v>39690696.299999997</v>
      </c>
      <c r="J35" s="271">
        <f>'Kostimi i planit te veprimit'!AB120</f>
        <v>17850030.450000003</v>
      </c>
      <c r="K35" s="271">
        <f>'Kostimi i planit te veprimit'!AC120</f>
        <v>0</v>
      </c>
      <c r="L35" s="272">
        <f>SUM(J35:K35)</f>
        <v>17850030.450000003</v>
      </c>
      <c r="M35" s="273">
        <f>'Kostimi i planit te veprimit'!AE120</f>
        <v>0</v>
      </c>
      <c r="N35" s="273">
        <f>'Kostimi i planit te veprimit'!AF120</f>
        <v>0</v>
      </c>
      <c r="O35" s="274">
        <f t="shared" si="13"/>
        <v>0</v>
      </c>
      <c r="P35" s="235">
        <f>'Kostimi i planit te veprimit'!AI120</f>
        <v>9623899.5</v>
      </c>
      <c r="Q35" s="235">
        <f>'Kostimi i planit te veprimit'!AJ120</f>
        <v>0</v>
      </c>
      <c r="R35" s="274">
        <f>SUM(P35:Q35)</f>
        <v>9623899.5</v>
      </c>
      <c r="S35" s="275">
        <f>'Kostimi i planit te veprimit'!AL120</f>
        <v>-12216766.35</v>
      </c>
      <c r="T35" s="238">
        <f>I35/1118</f>
        <v>35501.517262969588</v>
      </c>
      <c r="U35" s="2"/>
    </row>
    <row r="36" spans="2:21" ht="38.450000000000003" customHeight="1" thickBot="1" x14ac:dyDescent="0.3">
      <c r="B36" s="263" t="s">
        <v>241</v>
      </c>
      <c r="C36" s="264"/>
      <c r="D36" s="264"/>
      <c r="E36" s="264"/>
      <c r="F36" s="264"/>
      <c r="G36" s="265">
        <f>SUM(G32:G35)</f>
        <v>181706962.22399998</v>
      </c>
      <c r="H36" s="265">
        <f t="shared" ref="H36:T36" si="14">SUM(H32:H35)</f>
        <v>2402200000</v>
      </c>
      <c r="I36" s="265">
        <f t="shared" si="14"/>
        <v>2583906962.2240005</v>
      </c>
      <c r="J36" s="265">
        <f t="shared" si="14"/>
        <v>72192941.142000005</v>
      </c>
      <c r="K36" s="265">
        <f t="shared" si="14"/>
        <v>267500000</v>
      </c>
      <c r="L36" s="265">
        <f t="shared" si="14"/>
        <v>339692941.14199996</v>
      </c>
      <c r="M36" s="265">
        <f t="shared" si="14"/>
        <v>0</v>
      </c>
      <c r="N36" s="265">
        <f t="shared" si="14"/>
        <v>0</v>
      </c>
      <c r="O36" s="265">
        <f t="shared" si="14"/>
        <v>0</v>
      </c>
      <c r="P36" s="265">
        <f t="shared" si="14"/>
        <v>33411639.059999999</v>
      </c>
      <c r="Q36" s="265">
        <f t="shared" si="14"/>
        <v>2134700000</v>
      </c>
      <c r="R36" s="265">
        <f t="shared" si="14"/>
        <v>2168111639.0599999</v>
      </c>
      <c r="S36" s="279">
        <f t="shared" si="14"/>
        <v>-76102383.02200003</v>
      </c>
      <c r="T36" s="265">
        <f t="shared" si="14"/>
        <v>2792294.8541768896</v>
      </c>
      <c r="U36" s="51">
        <f t="shared" ref="U36" si="15">SUM(U32:U34)</f>
        <v>0</v>
      </c>
    </row>
    <row r="37" spans="2:21" ht="47.45" customHeight="1" x14ac:dyDescent="0.25">
      <c r="B37" s="389" t="s">
        <v>193</v>
      </c>
      <c r="C37" s="390"/>
      <c r="D37" s="390"/>
      <c r="E37" s="390"/>
      <c r="F37" s="391"/>
      <c r="G37" s="280">
        <f>G36+G27+G19+G11</f>
        <v>3361210166.908</v>
      </c>
      <c r="H37" s="280">
        <f t="shared" ref="H37:J37" si="16">H36+H27+H19+H11</f>
        <v>2527636250</v>
      </c>
      <c r="I37" s="280">
        <f t="shared" si="16"/>
        <v>5888846416.9080009</v>
      </c>
      <c r="J37" s="280">
        <f t="shared" si="16"/>
        <v>2761680375.0620003</v>
      </c>
      <c r="K37" s="280">
        <f t="shared" ref="K37" si="17">K36+K27+K19+K11</f>
        <v>268736250</v>
      </c>
      <c r="L37" s="280">
        <f t="shared" ref="L37" si="18">L36+L27+L19+L11</f>
        <v>3030416625.0620003</v>
      </c>
      <c r="M37" s="280">
        <f t="shared" ref="M37" si="19">M36+M27+M19+M11</f>
        <v>68893191</v>
      </c>
      <c r="N37" s="280">
        <f t="shared" ref="N37" si="20">N36+N27+N19+N11</f>
        <v>0</v>
      </c>
      <c r="O37" s="280">
        <f t="shared" ref="O37" si="21">O36+O27+O19+O11</f>
        <v>68893191</v>
      </c>
      <c r="P37" s="280">
        <f t="shared" ref="P37" si="22">P36+P27+P19+P11</f>
        <v>238024193.93800002</v>
      </c>
      <c r="Q37" s="280">
        <f t="shared" ref="Q37" si="23">Q36+Q27+Q19+Q11</f>
        <v>2137000000</v>
      </c>
      <c r="R37" s="280">
        <f t="shared" ref="R37" si="24">R36+R27+R19+R11</f>
        <v>2375024193.9379997</v>
      </c>
      <c r="S37" s="281">
        <f t="shared" ref="S37:T37" si="25">S36+S27+S19+S11</f>
        <v>-414512407.90800005</v>
      </c>
      <c r="T37" s="280">
        <f t="shared" si="25"/>
        <v>30800256.33454977</v>
      </c>
      <c r="U37" s="57" t="e">
        <f>#REF!+#REF!+#REF!+U36+U27+U19+U11</f>
        <v>#REF!</v>
      </c>
    </row>
    <row r="39" spans="2:21" x14ac:dyDescent="0.25">
      <c r="S39" s="60"/>
    </row>
    <row r="40" spans="2:21" x14ac:dyDescent="0.25">
      <c r="P40" s="50"/>
    </row>
    <row r="42" spans="2:21" x14ac:dyDescent="0.25">
      <c r="P42" s="50"/>
    </row>
    <row r="44" spans="2:21" x14ac:dyDescent="0.25">
      <c r="J44" s="21"/>
      <c r="K44" s="21" t="s">
        <v>51</v>
      </c>
      <c r="L44" s="21" t="s">
        <v>52</v>
      </c>
      <c r="M44" s="21" t="s">
        <v>106</v>
      </c>
    </row>
    <row r="45" spans="2:21" x14ac:dyDescent="0.25">
      <c r="G45" s="19" t="s">
        <v>104</v>
      </c>
      <c r="H45" s="20">
        <f>I37</f>
        <v>5888846416.9080009</v>
      </c>
      <c r="J45" s="21" t="s">
        <v>47</v>
      </c>
      <c r="K45" s="21">
        <f>G11</f>
        <v>401613169.5</v>
      </c>
      <c r="L45" s="21">
        <f>H11</f>
        <v>3450000</v>
      </c>
      <c r="M45" s="58">
        <f>(K45+L45)/H45</f>
        <v>6.8784807893272001E-2</v>
      </c>
    </row>
    <row r="46" spans="2:21" x14ac:dyDescent="0.25">
      <c r="G46" s="19" t="s">
        <v>198</v>
      </c>
      <c r="H46" s="20">
        <f>L37</f>
        <v>3030416625.0620003</v>
      </c>
      <c r="I46" s="15"/>
      <c r="J46" s="21" t="s">
        <v>48</v>
      </c>
      <c r="K46" s="21">
        <f>G19</f>
        <v>2640401012.2000003</v>
      </c>
      <c r="L46" s="21">
        <f>H19</f>
        <v>86250</v>
      </c>
      <c r="M46" s="58">
        <f>(K46+L46)/H45</f>
        <v>0.44838786330352542</v>
      </c>
    </row>
    <row r="47" spans="2:21" ht="30" x14ac:dyDescent="0.25">
      <c r="G47" s="19" t="s">
        <v>199</v>
      </c>
      <c r="H47" s="20">
        <f>O37</f>
        <v>68893191</v>
      </c>
      <c r="I47" s="15"/>
      <c r="J47" s="21" t="s">
        <v>49</v>
      </c>
      <c r="K47" s="21">
        <f>G27</f>
        <v>137489022.984</v>
      </c>
      <c r="L47" s="21">
        <f>H27</f>
        <v>121900000</v>
      </c>
      <c r="M47" s="58">
        <f>(K47+L47)/H45</f>
        <v>4.4047510262662758E-2</v>
      </c>
    </row>
    <row r="48" spans="2:21" x14ac:dyDescent="0.25">
      <c r="G48" s="19" t="s">
        <v>200</v>
      </c>
      <c r="H48" s="20">
        <f>R37</f>
        <v>2375024193.9379997</v>
      </c>
      <c r="I48" s="15"/>
      <c r="J48" s="21" t="s">
        <v>50</v>
      </c>
      <c r="K48" s="21">
        <f>G36</f>
        <v>181706962.22399998</v>
      </c>
      <c r="L48" s="21">
        <f>H36</f>
        <v>2402200000</v>
      </c>
      <c r="M48" s="58">
        <f>(K48+L48)/H45</f>
        <v>0.43877981854053971</v>
      </c>
    </row>
    <row r="49" spans="7:13" ht="36" customHeight="1" x14ac:dyDescent="0.25">
      <c r="G49" s="19" t="s">
        <v>201</v>
      </c>
      <c r="H49" s="20">
        <f>S37</f>
        <v>-414512407.90800005</v>
      </c>
      <c r="I49" s="15"/>
      <c r="J49" s="63"/>
      <c r="K49" s="63"/>
      <c r="L49" s="63"/>
      <c r="M49" s="64"/>
    </row>
    <row r="50" spans="7:13" x14ac:dyDescent="0.25">
      <c r="J50" s="65"/>
      <c r="K50" s="65"/>
      <c r="L50" s="65"/>
      <c r="M50" s="66"/>
    </row>
    <row r="51" spans="7:13" x14ac:dyDescent="0.25">
      <c r="J51" s="65"/>
      <c r="K51" s="65"/>
      <c r="L51" s="65"/>
      <c r="M51" s="66"/>
    </row>
    <row r="52" spans="7:13" x14ac:dyDescent="0.25">
      <c r="H52" s="13">
        <f>H46+H48</f>
        <v>5405440819</v>
      </c>
      <c r="I52" s="60">
        <f>H49/H45</f>
        <v>-7.0389407120188416E-2</v>
      </c>
      <c r="J52" s="65"/>
      <c r="K52" s="65"/>
      <c r="L52" s="65"/>
      <c r="M52" s="66"/>
    </row>
    <row r="53" spans="7:13" x14ac:dyDescent="0.25">
      <c r="H53" s="50">
        <f>H52/H45</f>
        <v>0.9179116649196265</v>
      </c>
    </row>
    <row r="60" spans="7:13" x14ac:dyDescent="0.25">
      <c r="G60" s="22" t="s">
        <v>42</v>
      </c>
      <c r="H60" s="22">
        <f>G37</f>
        <v>3361210166.908</v>
      </c>
      <c r="I60" s="15"/>
    </row>
    <row r="61" spans="7:13" x14ac:dyDescent="0.25">
      <c r="G61" s="22" t="s">
        <v>43</v>
      </c>
      <c r="H61" s="22">
        <f>H37</f>
        <v>2527636250</v>
      </c>
      <c r="I61" s="67">
        <f>H60/H62</f>
        <v>0.57077565433822908</v>
      </c>
    </row>
    <row r="62" spans="7:13" x14ac:dyDescent="0.25">
      <c r="G62" s="22" t="s">
        <v>44</v>
      </c>
      <c r="H62" s="22">
        <f>I37</f>
        <v>5888846416.9080009</v>
      </c>
    </row>
  </sheetData>
  <mergeCells count="69">
    <mergeCell ref="B37:F37"/>
    <mergeCell ref="E22:E23"/>
    <mergeCell ref="F22:F23"/>
    <mergeCell ref="E30:E31"/>
    <mergeCell ref="F30:F31"/>
    <mergeCell ref="G29:I30"/>
    <mergeCell ref="J30:L30"/>
    <mergeCell ref="M30:O30"/>
    <mergeCell ref="B28:T28"/>
    <mergeCell ref="C29:D29"/>
    <mergeCell ref="E29:F29"/>
    <mergeCell ref="J29:O29"/>
    <mergeCell ref="S29:S30"/>
    <mergeCell ref="B29:B31"/>
    <mergeCell ref="C30:C31"/>
    <mergeCell ref="D30:D31"/>
    <mergeCell ref="T29:T30"/>
    <mergeCell ref="P30:R30"/>
    <mergeCell ref="P29:R29"/>
    <mergeCell ref="B13:B15"/>
    <mergeCell ref="E13:F13"/>
    <mergeCell ref="J13:O13"/>
    <mergeCell ref="S13:S14"/>
    <mergeCell ref="J14:L14"/>
    <mergeCell ref="M14:O14"/>
    <mergeCell ref="G13:I14"/>
    <mergeCell ref="C14:C15"/>
    <mergeCell ref="P13:R13"/>
    <mergeCell ref="D14:D15"/>
    <mergeCell ref="C13:D13"/>
    <mergeCell ref="B2:T2"/>
    <mergeCell ref="B12:T12"/>
    <mergeCell ref="C3:D3"/>
    <mergeCell ref="B6:B8"/>
    <mergeCell ref="B5:T5"/>
    <mergeCell ref="S6:S7"/>
    <mergeCell ref="C7:C8"/>
    <mergeCell ref="P6:R6"/>
    <mergeCell ref="T6:T7"/>
    <mergeCell ref="P7:R7"/>
    <mergeCell ref="D7:D8"/>
    <mergeCell ref="E3:F3"/>
    <mergeCell ref="J3:O3"/>
    <mergeCell ref="E7:E8"/>
    <mergeCell ref="F7:F8"/>
    <mergeCell ref="J7:L7"/>
    <mergeCell ref="T13:T14"/>
    <mergeCell ref="E14:E15"/>
    <mergeCell ref="F14:F15"/>
    <mergeCell ref="P14:R14"/>
    <mergeCell ref="C6:D6"/>
    <mergeCell ref="E6:F6"/>
    <mergeCell ref="G6:I7"/>
    <mergeCell ref="M7:O7"/>
    <mergeCell ref="J6:O6"/>
    <mergeCell ref="B20:T20"/>
    <mergeCell ref="C21:D21"/>
    <mergeCell ref="E21:F21"/>
    <mergeCell ref="J21:O21"/>
    <mergeCell ref="S21:S22"/>
    <mergeCell ref="J22:L22"/>
    <mergeCell ref="M22:O22"/>
    <mergeCell ref="G21:I22"/>
    <mergeCell ref="B21:B23"/>
    <mergeCell ref="C22:C23"/>
    <mergeCell ref="D22:D23"/>
    <mergeCell ref="P21:R21"/>
    <mergeCell ref="T21:T22"/>
    <mergeCell ref="P22:R22"/>
  </mergeCells>
  <pageMargins left="0.7" right="0.7" top="0.75" bottom="0.75" header="0.3" footer="0.3"/>
  <pageSetup paperSize="9" scale="28"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H17"/>
  <sheetViews>
    <sheetView topLeftCell="A2" workbookViewId="0">
      <selection activeCell="F13" sqref="F13"/>
    </sheetView>
  </sheetViews>
  <sheetFormatPr defaultRowHeight="15" x14ac:dyDescent="0.25"/>
  <cols>
    <col min="1" max="1" width="40.7109375" customWidth="1"/>
    <col min="2" max="2" width="12" customWidth="1"/>
    <col min="3" max="3" width="13.42578125" customWidth="1"/>
    <col min="4" max="4" width="16.140625" customWidth="1"/>
    <col min="5" max="5" width="15.140625" customWidth="1"/>
    <col min="6" max="6" width="12.42578125" customWidth="1"/>
    <col min="7" max="7" width="27.140625" customWidth="1"/>
    <col min="8" max="8" width="11.140625" bestFit="1" customWidth="1"/>
  </cols>
  <sheetData>
    <row r="1" spans="1:8" ht="15.75" thickBot="1" x14ac:dyDescent="0.3">
      <c r="A1" s="401" t="s">
        <v>103</v>
      </c>
      <c r="B1" s="401"/>
      <c r="C1" s="401"/>
      <c r="D1" s="401"/>
      <c r="E1" s="401"/>
      <c r="F1" s="401"/>
    </row>
    <row r="2" spans="1:8" ht="24" x14ac:dyDescent="0.25">
      <c r="A2" s="402" t="s">
        <v>98</v>
      </c>
      <c r="B2" s="404" t="s">
        <v>97</v>
      </c>
      <c r="C2" s="47" t="s">
        <v>99</v>
      </c>
      <c r="D2" s="47" t="s">
        <v>102</v>
      </c>
      <c r="E2" s="47" t="s">
        <v>100</v>
      </c>
      <c r="F2" s="25" t="s">
        <v>96</v>
      </c>
    </row>
    <row r="3" spans="1:8" x14ac:dyDescent="0.25">
      <c r="A3" s="403"/>
      <c r="B3" s="405"/>
      <c r="C3" s="48" t="s">
        <v>194</v>
      </c>
      <c r="D3" s="48" t="s">
        <v>195</v>
      </c>
      <c r="E3" s="48" t="s">
        <v>101</v>
      </c>
      <c r="F3" s="26" t="s">
        <v>95</v>
      </c>
    </row>
    <row r="4" spans="1:8" ht="24.75" thickBot="1" x14ac:dyDescent="0.3">
      <c r="A4" s="403"/>
      <c r="B4" s="405"/>
      <c r="C4" s="77"/>
      <c r="D4" s="48" t="s">
        <v>196</v>
      </c>
      <c r="E4" s="48" t="s">
        <v>197</v>
      </c>
      <c r="F4" s="27"/>
    </row>
    <row r="5" spans="1:8" ht="18" customHeight="1" x14ac:dyDescent="0.25">
      <c r="A5" s="392" t="s">
        <v>296</v>
      </c>
      <c r="B5" s="78" t="s">
        <v>36</v>
      </c>
      <c r="C5" s="75">
        <f>'Totali_Qellimet politike'!G11</f>
        <v>401613169.5</v>
      </c>
      <c r="D5" s="75">
        <f>'Totali_Qellimet politike'!J11+'Totali_Qellimet politike'!M11</f>
        <v>178238851.50000003</v>
      </c>
      <c r="E5" s="75">
        <f>'Totali_Qellimet politike'!P11</f>
        <v>98070198.700000003</v>
      </c>
      <c r="F5" s="399">
        <f>(C5+C6)-(D5+D6)-(E5+E6)</f>
        <v>125304119.29999997</v>
      </c>
      <c r="G5" s="23"/>
    </row>
    <row r="6" spans="1:8" ht="24.75" customHeight="1" thickBot="1" x14ac:dyDescent="0.3">
      <c r="A6" s="392"/>
      <c r="B6" s="79" t="s">
        <v>37</v>
      </c>
      <c r="C6" s="76">
        <f>'Totali_Qellimet politike'!H11</f>
        <v>3450000</v>
      </c>
      <c r="D6" s="76">
        <f>'Totali_Qellimet politike'!K11+'Totali_Qellimet politike'!N11</f>
        <v>1150000</v>
      </c>
      <c r="E6" s="76">
        <f>'Totali_Qellimet politike'!Q11</f>
        <v>2300000</v>
      </c>
      <c r="F6" s="400"/>
    </row>
    <row r="7" spans="1:8" x14ac:dyDescent="0.25">
      <c r="A7" s="392" t="s">
        <v>317</v>
      </c>
      <c r="B7" s="78" t="s">
        <v>36</v>
      </c>
      <c r="C7" s="75">
        <f>'Totali_Qellimet politike'!G19</f>
        <v>2640401012.2000003</v>
      </c>
      <c r="D7" s="75">
        <f>'Totali_Qellimet politike'!J19+'Totali_Qellimet politike'!M19</f>
        <v>2549406346.3880005</v>
      </c>
      <c r="E7" s="75">
        <f>'Totali_Qellimet politike'!P19</f>
        <v>36154407.266000003</v>
      </c>
      <c r="F7" s="399">
        <f>(C7+C8)-(D7+D8)-(E7+E8)</f>
        <v>54840258.545999795</v>
      </c>
      <c r="G7" s="23"/>
      <c r="H7" s="23"/>
    </row>
    <row r="8" spans="1:8" ht="24" customHeight="1" thickBot="1" x14ac:dyDescent="0.3">
      <c r="A8" s="392"/>
      <c r="B8" s="79" t="s">
        <v>37</v>
      </c>
      <c r="C8" s="76">
        <f>'Totali_Qellimet politike'!H19</f>
        <v>86250</v>
      </c>
      <c r="D8" s="76">
        <f>'Totali_Qellimet politike'!K19+'Totali_Qellimet politike'!N19</f>
        <v>86250</v>
      </c>
      <c r="E8" s="76">
        <f>'Totali_Qellimet politike'!Q19</f>
        <v>0</v>
      </c>
      <c r="F8" s="400"/>
      <c r="G8" s="23"/>
    </row>
    <row r="9" spans="1:8" x14ac:dyDescent="0.25">
      <c r="A9" s="392" t="s">
        <v>346</v>
      </c>
      <c r="B9" s="78" t="s">
        <v>36</v>
      </c>
      <c r="C9" s="75">
        <f>'Totali_Qellimet politike'!G27</f>
        <v>137489022.984</v>
      </c>
      <c r="D9" s="75">
        <f>'Totali_Qellimet politike'!J27+'Totali_Qellimet politike'!M27</f>
        <v>30735427.031999998</v>
      </c>
      <c r="E9" s="75">
        <f>'Totali_Qellimet politike'!P27</f>
        <v>70387948.912</v>
      </c>
      <c r="F9" s="399">
        <f>(C9+C10)-(D9+D10)-(E9+E10)</f>
        <v>158265647.03999999</v>
      </c>
      <c r="G9" s="24"/>
    </row>
    <row r="10" spans="1:8" ht="20.25" customHeight="1" thickBot="1" x14ac:dyDescent="0.3">
      <c r="A10" s="392"/>
      <c r="B10" s="79" t="s">
        <v>37</v>
      </c>
      <c r="C10" s="76">
        <f>'Totali_Qellimet politike'!H27</f>
        <v>121900000</v>
      </c>
      <c r="D10" s="76">
        <f>'Totali_Qellimet politike'!K27+'Totali_Qellimet politike'!N27</f>
        <v>0</v>
      </c>
      <c r="E10" s="76">
        <f>'Totali_Qellimet politike'!Q27</f>
        <v>0</v>
      </c>
      <c r="F10" s="400"/>
      <c r="G10" s="23"/>
    </row>
    <row r="11" spans="1:8" x14ac:dyDescent="0.25">
      <c r="A11" s="392" t="s">
        <v>407</v>
      </c>
      <c r="B11" s="78" t="s">
        <v>36</v>
      </c>
      <c r="C11" s="75">
        <f>'Totali_Qellimet politike'!G36</f>
        <v>181706962.22399998</v>
      </c>
      <c r="D11" s="75">
        <f>'Totali_Qellimet politike'!J36+'Totali_Qellimet politike'!M36</f>
        <v>72192941.142000005</v>
      </c>
      <c r="E11" s="75">
        <f>'Totali_Qellimet politike'!P36</f>
        <v>33411639.059999999</v>
      </c>
      <c r="F11" s="399">
        <f>(C11+C12)-(D11+D12)-(E11+E12)</f>
        <v>76102382.021999836</v>
      </c>
      <c r="G11" s="23"/>
    </row>
    <row r="12" spans="1:8" ht="44.25" customHeight="1" thickBot="1" x14ac:dyDescent="0.3">
      <c r="A12" s="392"/>
      <c r="B12" s="79" t="s">
        <v>37</v>
      </c>
      <c r="C12" s="76">
        <f>'Totali_Qellimet politike'!H36</f>
        <v>2402200000</v>
      </c>
      <c r="D12" s="76">
        <f>'Totali_Qellimet politike'!K36+'Totali_Qellimet politike'!N36</f>
        <v>267500000</v>
      </c>
      <c r="E12" s="76">
        <f>'Totali_Qellimet politike'!Q36</f>
        <v>2134700000</v>
      </c>
      <c r="F12" s="400"/>
    </row>
    <row r="13" spans="1:8" ht="15.75" thickBot="1" x14ac:dyDescent="0.3">
      <c r="A13" s="82" t="s">
        <v>53</v>
      </c>
      <c r="B13" s="80"/>
      <c r="C13" s="81">
        <f>SUM(C5:C12)</f>
        <v>5888846416.9080009</v>
      </c>
      <c r="D13" s="81">
        <f>SUM(D5:D12)</f>
        <v>3099309816.0620008</v>
      </c>
      <c r="E13" s="81">
        <f>SUM(E5:E12)</f>
        <v>2375024193.9380002</v>
      </c>
      <c r="F13" s="59">
        <f>SUM(F5:F12)</f>
        <v>414512406.90799963</v>
      </c>
    </row>
    <row r="14" spans="1:8" x14ac:dyDescent="0.25">
      <c r="A14" s="28" t="s">
        <v>54</v>
      </c>
      <c r="B14" s="393"/>
      <c r="C14" s="395">
        <f>C13/118</f>
        <v>49905478.109389842</v>
      </c>
      <c r="D14" s="395">
        <f>D13/118</f>
        <v>26265337.424254242</v>
      </c>
      <c r="E14" s="395">
        <f>E13/118</f>
        <v>20127323.677440681</v>
      </c>
      <c r="F14" s="397">
        <f>F13/118</f>
        <v>3512817.0076949121</v>
      </c>
    </row>
    <row r="15" spans="1:8" ht="15.75" thickBot="1" x14ac:dyDescent="0.3">
      <c r="A15" s="29" t="s">
        <v>202</v>
      </c>
      <c r="B15" s="394"/>
      <c r="C15" s="396"/>
      <c r="D15" s="396"/>
      <c r="E15" s="396"/>
      <c r="F15" s="398"/>
    </row>
    <row r="17" spans="4:5" x14ac:dyDescent="0.25">
      <c r="D17" s="23"/>
      <c r="E17" s="23"/>
    </row>
  </sheetData>
  <mergeCells count="16">
    <mergeCell ref="A1:F1"/>
    <mergeCell ref="F7:F8"/>
    <mergeCell ref="A2:A4"/>
    <mergeCell ref="B2:B4"/>
    <mergeCell ref="A5:A6"/>
    <mergeCell ref="F5:F6"/>
    <mergeCell ref="A7:A8"/>
    <mergeCell ref="A9:A10"/>
    <mergeCell ref="B14:B15"/>
    <mergeCell ref="C14:C15"/>
    <mergeCell ref="D14:D15"/>
    <mergeCell ref="F14:F15"/>
    <mergeCell ref="E14:E15"/>
    <mergeCell ref="F9:F10"/>
    <mergeCell ref="A11:A12"/>
    <mergeCell ref="F11:F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25" sqref="O25"/>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4</vt:i4>
      </vt:variant>
      <vt:variant>
        <vt:lpstr>Charts</vt:lpstr>
      </vt:variant>
      <vt:variant>
        <vt:i4>3</vt:i4>
      </vt:variant>
      <vt:variant>
        <vt:lpstr>Named Ranges</vt:lpstr>
      </vt:variant>
      <vt:variant>
        <vt:i4>1</vt:i4>
      </vt:variant>
    </vt:vector>
  </HeadingPairs>
  <TitlesOfParts>
    <vt:vector size="8" baseType="lpstr">
      <vt:lpstr>Kostimi i planit te veprimit</vt:lpstr>
      <vt:lpstr>Totali_Qellimet politike</vt:lpstr>
      <vt:lpstr>Nevojat kapitale</vt:lpstr>
      <vt:lpstr>Sheet1</vt:lpstr>
      <vt:lpstr>Grafik Kostot</vt:lpstr>
      <vt:lpstr>Grafik-Ndarja e kostove</vt:lpstr>
      <vt:lpstr>Grafik_ Qellimet e politikave</vt:lpstr>
      <vt:lpstr>'Nevojat kapitale'!_Hlk14952534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Oriana Arapi</dc:creator>
  <cp:lastModifiedBy>Era Dragoti</cp:lastModifiedBy>
  <cp:lastPrinted>2022-11-11T08:52:10Z</cp:lastPrinted>
  <dcterms:created xsi:type="dcterms:W3CDTF">2019-02-21T16:54:35Z</dcterms:created>
  <dcterms:modified xsi:type="dcterms:W3CDTF">2022-11-18T11:55:16Z</dcterms:modified>
</cp:coreProperties>
</file>